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gonza\Downloads\"/>
    </mc:Choice>
  </mc:AlternateContent>
  <xr:revisionPtr revIDLastSave="0" documentId="13_ncr:1_{AF40F23F-9D4E-4541-8DBE-931654D90219}" xr6:coauthVersionLast="47" xr6:coauthVersionMax="47" xr10:uidLastSave="{00000000-0000-0000-0000-000000000000}"/>
  <bookViews>
    <workbookView xWindow="-108" yWindow="-108" windowWidth="23256" windowHeight="13176" xr2:uid="{A391DF94-4A44-46CC-AA32-A11D934339E9}"/>
  </bookViews>
  <sheets>
    <sheet name="TAREA I EXCEL FINANCIERO" sheetId="13" r:id="rId1"/>
    <sheet name="INTRES SIMPLE" sheetId="26" r:id="rId2"/>
    <sheet name="VF" sheetId="27" r:id="rId3"/>
    <sheet name="VF.PLAN" sheetId="28" r:id="rId4"/>
    <sheet name="VA" sheetId="29" r:id="rId5"/>
    <sheet name="INT.EFECTIVO" sheetId="30" r:id="rId6"/>
    <sheet name="TASA.NOMINAL" sheetId="31" r:id="rId7"/>
    <sheet name="NPER" sheetId="32" r:id="rId8"/>
    <sheet name="PAGO" sheetId="33" r:id="rId9"/>
    <sheet name="Ejercicios (2)" sheetId="25" state="hidden" r:id="rId10"/>
  </sheets>
  <definedNames>
    <definedName name="DIEZ_M">#REF!</definedName>
    <definedName name="DIEZ_MI">#REF!</definedName>
    <definedName name="Meta_trimestral">#REF!</definedName>
    <definedName name="NUEVE_M">#REF!</definedName>
    <definedName name="NUEVE_MI">#REF!</definedName>
    <definedName name="OCHO_M">#REF!</definedName>
    <definedName name="OCHO_MI">#REF!</definedName>
    <definedName name="OCHO_Millones">#REF!</definedName>
    <definedName name="solver_eng" localSheetId="9" hidden="1">1</definedName>
    <definedName name="solver_eng" localSheetId="5" hidden="1">1</definedName>
    <definedName name="solver_eng" localSheetId="1" hidden="1">1</definedName>
    <definedName name="solver_eng" localSheetId="7" hidden="1">1</definedName>
    <definedName name="solver_eng" localSheetId="8" hidden="1">1</definedName>
    <definedName name="solver_eng" localSheetId="6" hidden="1">1</definedName>
    <definedName name="solver_eng" localSheetId="4" hidden="1">1</definedName>
    <definedName name="solver_eng" localSheetId="2" hidden="1">1</definedName>
    <definedName name="solver_eng" localSheetId="3" hidden="1">1</definedName>
    <definedName name="solver_neg" localSheetId="9" hidden="1">1</definedName>
    <definedName name="solver_neg" localSheetId="5" hidden="1">1</definedName>
    <definedName name="solver_neg" localSheetId="1" hidden="1">1</definedName>
    <definedName name="solver_neg" localSheetId="7" hidden="1">1</definedName>
    <definedName name="solver_neg" localSheetId="8" hidden="1">1</definedName>
    <definedName name="solver_neg" localSheetId="6" hidden="1">1</definedName>
    <definedName name="solver_neg" localSheetId="4" hidden="1">1</definedName>
    <definedName name="solver_neg" localSheetId="2" hidden="1">1</definedName>
    <definedName name="solver_neg" localSheetId="3" hidden="1">1</definedName>
    <definedName name="solver_num" localSheetId="9" hidden="1">0</definedName>
    <definedName name="solver_num" localSheetId="5" hidden="1">0</definedName>
    <definedName name="solver_num" localSheetId="1" hidden="1">0</definedName>
    <definedName name="solver_num" localSheetId="7" hidden="1">0</definedName>
    <definedName name="solver_num" localSheetId="8" hidden="1">0</definedName>
    <definedName name="solver_num" localSheetId="6" hidden="1">0</definedName>
    <definedName name="solver_num" localSheetId="4" hidden="1">0</definedName>
    <definedName name="solver_num" localSheetId="2" hidden="1">0</definedName>
    <definedName name="solver_num" localSheetId="3" hidden="1">0</definedName>
    <definedName name="solver_opt" localSheetId="9" hidden="1">'Ejercicios (2)'!$H$32</definedName>
    <definedName name="solver_opt" localSheetId="5" hidden="1">INT.EFECTIVO!#REF!</definedName>
    <definedName name="solver_opt" localSheetId="1" hidden="1">'INTRES SIMPLE'!$H$42</definedName>
    <definedName name="solver_opt" localSheetId="7" hidden="1">NPER!#REF!</definedName>
    <definedName name="solver_opt" localSheetId="8" hidden="1">PAGO!#REF!</definedName>
    <definedName name="solver_opt" localSheetId="6" hidden="1">TASA.NOMINAL!#REF!</definedName>
    <definedName name="solver_opt" localSheetId="4" hidden="1">VA!#REF!</definedName>
    <definedName name="solver_opt" localSheetId="2" hidden="1">VF!#REF!</definedName>
    <definedName name="solver_opt" localSheetId="3" hidden="1">VF.PLAN!#REF!</definedName>
    <definedName name="solver_typ" localSheetId="9" hidden="1">1</definedName>
    <definedName name="solver_typ" localSheetId="5" hidden="1">1</definedName>
    <definedName name="solver_typ" localSheetId="1" hidden="1">1</definedName>
    <definedName name="solver_typ" localSheetId="7" hidden="1">1</definedName>
    <definedName name="solver_typ" localSheetId="8" hidden="1">1</definedName>
    <definedName name="solver_typ" localSheetId="6" hidden="1">1</definedName>
    <definedName name="solver_typ" localSheetId="4" hidden="1">1</definedName>
    <definedName name="solver_typ" localSheetId="2" hidden="1">1</definedName>
    <definedName name="solver_typ" localSheetId="3" hidden="1">1</definedName>
    <definedName name="solver_val" localSheetId="9" hidden="1">0</definedName>
    <definedName name="solver_val" localSheetId="5" hidden="1">0</definedName>
    <definedName name="solver_val" localSheetId="1" hidden="1">0</definedName>
    <definedName name="solver_val" localSheetId="7" hidden="1">0</definedName>
    <definedName name="solver_val" localSheetId="8" hidden="1">0</definedName>
    <definedName name="solver_val" localSheetId="6" hidden="1">0</definedName>
    <definedName name="solver_val" localSheetId="4" hidden="1">0</definedName>
    <definedName name="solver_val" localSheetId="2" hidden="1">0</definedName>
    <definedName name="solver_val" localSheetId="3" hidden="1">0</definedName>
    <definedName name="solver_ver" localSheetId="9" hidden="1">3</definedName>
    <definedName name="solver_ver" localSheetId="5" hidden="1">3</definedName>
    <definedName name="solver_ver" localSheetId="1" hidden="1">3</definedName>
    <definedName name="solver_ver" localSheetId="7" hidden="1">3</definedName>
    <definedName name="solver_ver" localSheetId="8" hidden="1">3</definedName>
    <definedName name="solver_ver" localSheetId="6" hidden="1">3</definedName>
    <definedName name="solver_ver" localSheetId="4" hidden="1">3</definedName>
    <definedName name="solver_ver" localSheetId="2" hidden="1">3</definedName>
    <definedName name="solver_ver" localSheetId="3" hidde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3" l="1"/>
  <c r="M31" i="33"/>
  <c r="M20" i="33"/>
  <c r="F20" i="33"/>
  <c r="F31" i="33"/>
  <c r="O31" i="33"/>
  <c r="O20" i="33"/>
  <c r="E9" i="33"/>
  <c r="E9" i="32"/>
  <c r="M53" i="32"/>
  <c r="M42" i="32"/>
  <c r="M31" i="32"/>
  <c r="F53" i="32"/>
  <c r="F42" i="32"/>
  <c r="F31" i="32"/>
  <c r="M20" i="32"/>
  <c r="F20" i="32"/>
  <c r="O53" i="32"/>
  <c r="O42" i="32"/>
  <c r="O31" i="32"/>
  <c r="O20" i="32"/>
  <c r="M23" i="31"/>
  <c r="M30" i="31"/>
  <c r="M37" i="31"/>
  <c r="F37" i="31"/>
  <c r="F30" i="31"/>
  <c r="F23" i="31"/>
  <c r="M16" i="31"/>
  <c r="F16" i="31"/>
  <c r="O37" i="31"/>
  <c r="O30" i="31"/>
  <c r="O23" i="31"/>
  <c r="O16" i="31"/>
  <c r="E9" i="31"/>
  <c r="M30" i="30"/>
  <c r="F30" i="30"/>
  <c r="M23" i="30"/>
  <c r="F23" i="30"/>
  <c r="M16" i="30"/>
  <c r="F16" i="30"/>
  <c r="O37" i="30"/>
  <c r="O30" i="30"/>
  <c r="O23" i="30"/>
  <c r="O16" i="30"/>
  <c r="F37" i="30"/>
  <c r="E9" i="29"/>
  <c r="M52" i="29"/>
  <c r="F53" i="29"/>
  <c r="M42" i="29"/>
  <c r="F42" i="29"/>
  <c r="M31" i="29"/>
  <c r="F31" i="29"/>
  <c r="M20" i="29"/>
  <c r="F20" i="29"/>
  <c r="O52" i="29"/>
  <c r="O42" i="29"/>
  <c r="O31" i="29"/>
  <c r="O20" i="29"/>
  <c r="E9" i="28"/>
  <c r="F65" i="28"/>
  <c r="M65" i="28"/>
  <c r="O65" i="28"/>
  <c r="M44" i="28"/>
  <c r="J44" i="28"/>
  <c r="M37" i="28"/>
  <c r="F37" i="28"/>
  <c r="O37" i="28"/>
  <c r="M16" i="28"/>
  <c r="J16" i="28"/>
  <c r="P77" i="27"/>
  <c r="P66" i="27"/>
  <c r="N56" i="27"/>
  <c r="L56" i="27"/>
  <c r="P43" i="27"/>
  <c r="P32" i="27"/>
  <c r="N22" i="27"/>
  <c r="L22" i="27"/>
  <c r="N66" i="27"/>
  <c r="M37" i="30" l="1"/>
  <c r="E9" i="30" s="1"/>
  <c r="N43" i="27"/>
  <c r="F77" i="27"/>
  <c r="N77" i="27"/>
  <c r="F66" i="27"/>
  <c r="F32" i="27"/>
  <c r="N32" i="27"/>
  <c r="E9" i="27" s="1"/>
  <c r="L92" i="26" l="1"/>
  <c r="L82" i="26"/>
  <c r="L74" i="26"/>
  <c r="L67" i="26"/>
  <c r="L57" i="26"/>
  <c r="L49" i="26"/>
  <c r="L42" i="26"/>
  <c r="L35" i="26"/>
  <c r="L25" i="26"/>
  <c r="L17" i="26"/>
  <c r="E10" i="26"/>
  <c r="F92" i="26"/>
  <c r="M92" i="26"/>
  <c r="F82" i="26"/>
  <c r="M82" i="26"/>
  <c r="F74" i="26"/>
  <c r="M74" i="26"/>
  <c r="M73" i="26"/>
  <c r="F67" i="26"/>
  <c r="M67" i="26"/>
  <c r="F57" i="26"/>
  <c r="M57" i="26"/>
  <c r="F49" i="26"/>
  <c r="M49" i="26"/>
  <c r="F42" i="26"/>
  <c r="M41" i="26"/>
  <c r="M42" i="26" s="1"/>
  <c r="F35" i="26"/>
  <c r="M35" i="26"/>
  <c r="F25" i="26"/>
  <c r="M25" i="26"/>
  <c r="M17" i="26" l="1"/>
  <c r="F17" i="26" s="1"/>
  <c r="E31" i="25" l="1"/>
  <c r="E23" i="25" l="1"/>
  <c r="H31" i="25"/>
  <c r="H32" i="25" s="1"/>
  <c r="H21" i="25"/>
  <c r="H20" i="25"/>
  <c r="H22" i="25" s="1"/>
  <c r="E15" i="25"/>
  <c r="E16" i="25" s="1"/>
  <c r="F14" i="25"/>
  <c r="F16" i="25" s="1"/>
  <c r="E10" i="25"/>
  <c r="F43" i="27"/>
</calcChain>
</file>

<file path=xl/sharedStrings.xml><?xml version="1.0" encoding="utf-8"?>
<sst xmlns="http://schemas.openxmlformats.org/spreadsheetml/2006/main" count="500" uniqueCount="105">
  <si>
    <t>EXCEL FINANCIERO</t>
  </si>
  <si>
    <t>Tasa de interés</t>
  </si>
  <si>
    <t>Periodo</t>
  </si>
  <si>
    <t>EJERCICIOS INTERÉS SIMPLE</t>
  </si>
  <si>
    <t>01.</t>
  </si>
  <si>
    <t>Valor Inicial</t>
  </si>
  <si>
    <t>02.</t>
  </si>
  <si>
    <t>Valor Futuro o final</t>
  </si>
  <si>
    <t>Determina el valor futuro de una inversión de Gs. 25.000.000 depositada a 5 años a interés simple con una tasa anual del 11%.
Fórmula: Capital inicial * (1+tasa de interés * nº de periodos)</t>
  </si>
  <si>
    <t>Beneficio</t>
  </si>
  <si>
    <t>03.</t>
  </si>
  <si>
    <t>Resuelto con Fórmula</t>
  </si>
  <si>
    <r>
      <t xml:space="preserve">Determina el Capital inicial de un depósito que produjo Gs. 4.500.000 de de beneficio en 3 años a una tasa anual del 12%.
Fórmula: Beneficio / (tasa de interés*nº periodos) </t>
    </r>
    <r>
      <rPr>
        <b/>
        <i/>
        <sz val="11"/>
        <color rgb="FFFF0000"/>
        <rFont val="Calibri"/>
        <family val="2"/>
        <scheme val="minor"/>
      </rPr>
      <t>Obs. Para este caso se puede utilizar la Herramienta de Buscar Objetivo</t>
    </r>
  </si>
  <si>
    <t>04.</t>
  </si>
  <si>
    <r>
      <t xml:space="preserve">Halla el beneficio generado por una inversión de Gs. 50.000.000 depositado a interés simple por 8 años con una tasa de interés anual del 18%.
</t>
    </r>
    <r>
      <rPr>
        <b/>
        <i/>
        <sz val="11"/>
        <color rgb="FFFF0000"/>
        <rFont val="Calibri"/>
        <family val="2"/>
        <scheme val="minor"/>
      </rPr>
      <t xml:space="preserve">El beneficio es lo generado netamente por los intereses en un determinado plazo.
</t>
    </r>
    <r>
      <rPr>
        <b/>
        <i/>
        <sz val="11"/>
        <rFont val="Calibri"/>
        <family val="2"/>
        <scheme val="minor"/>
      </rPr>
      <t>Beneficio: Valor Futuro o final - Capital Inicial</t>
    </r>
  </si>
  <si>
    <t>Importante</t>
  </si>
  <si>
    <t>La tasa de interés y el tiempo deben estar en la misma unidad de medida, por lo tanto en ocasiones debemos convertir estos valores realizando una pequeña división. Por concepto la tasa domina al tiempo, eso quiere decir que lo que debemos convertir por lo general seria el tiempo.</t>
  </si>
  <si>
    <r>
      <t xml:space="preserve">Halla el capital que en 6 meses produjo un valor final Gs. 5.000.000 con una tasa del 15% anual.
</t>
    </r>
    <r>
      <rPr>
        <b/>
        <sz val="11"/>
        <color theme="1"/>
        <rFont val="Calibri"/>
        <family val="2"/>
        <scheme val="minor"/>
      </rPr>
      <t>Fórmula: Valor Futuro/(1+tasa de interés * nº de periodos)</t>
    </r>
    <r>
      <rPr>
        <sz val="11"/>
        <color theme="1"/>
        <rFont val="Calibri"/>
        <family val="2"/>
        <scheme val="minor"/>
      </rPr>
      <t xml:space="preserve">. </t>
    </r>
    <r>
      <rPr>
        <b/>
        <i/>
        <sz val="11"/>
        <color rgb="FFFF0000"/>
        <rFont val="Calibri"/>
        <family val="2"/>
        <scheme val="minor"/>
      </rPr>
      <t>Obs: Convertir la tasa y el periodo en la misma unidad de medida.</t>
    </r>
  </si>
  <si>
    <t>Beneficio o Interés</t>
  </si>
  <si>
    <t>Valor o capital inicial</t>
  </si>
  <si>
    <t>Periodo o tiempo</t>
  </si>
  <si>
    <t xml:space="preserve">Halla el beneficio generado por una inversión de Gs. 85.000.000 depositado a interés simple por 10 años con una tasa de interés anual del 16%.
</t>
  </si>
  <si>
    <t>Buscar Objetivo</t>
  </si>
  <si>
    <t xml:space="preserve">Determina el Capital inicial de un depósito que produjo Gs. 8.750.000 de beneficio en 5 años a una tasa anual del 10%.
Resuélvelo con fórmula y con buscar objetivo.
</t>
  </si>
  <si>
    <t xml:space="preserve">Determina el valor futuro de una inversión de Gs. 18.000.000 depositada a 6 años a interés simple con una tasa anual del 20%.
</t>
  </si>
  <si>
    <t xml:space="preserve">Halla el capital que en 8 meses produjo un valor final Gs. 12.000.000 con una tasa del 13% anual.
</t>
  </si>
  <si>
    <t>05.</t>
  </si>
  <si>
    <t xml:space="preserve">Halla el beneficio generado por una inversión de Gs. 12.000.000 depositado a interés simple por 4 años con una tasa de interés anual del 20%.
</t>
  </si>
  <si>
    <t>06.</t>
  </si>
  <si>
    <t xml:space="preserve">Determina el Capital inicial de un depósito que produjo Gs. 25.750.000 de beneficio en 8 años a una tasa anual del 14%.
Resuélvelo con fórmula y con buscar objetivo.
</t>
  </si>
  <si>
    <t xml:space="preserve">Determina el valor futuro de una inversión de Gs. 7.500.000 depositada a 4 años a interés simple con una tasa anual del 6%.
</t>
  </si>
  <si>
    <t>07.</t>
  </si>
  <si>
    <t>08.</t>
  </si>
  <si>
    <t xml:space="preserve">Halla el capital que en 5 meses produjo un valor final Gs. 6.000.000 con una tasa del 11% anual.
</t>
  </si>
  <si>
    <t>09.</t>
  </si>
  <si>
    <t xml:space="preserve">Determina el Capital inicial de un depósito que produjo Gs. 12.550.000 de beneficio en 6 años a una tasa anual del 15%.
Resuélvelo con fórmula y con buscar objetivo.
</t>
  </si>
  <si>
    <t>10.</t>
  </si>
  <si>
    <t xml:space="preserve">Determina el valor futuro de una inversión de Gs. 10.500.000 depositada a 4 años a interés simple con una tasa anual del 6%.
</t>
  </si>
  <si>
    <t>Puntos logrados:</t>
  </si>
  <si>
    <r>
      <rPr>
        <b/>
        <sz val="11"/>
        <color theme="1"/>
        <rFont val="Tahoma"/>
        <family val="2"/>
      </rPr>
      <t>Resuelve los siguientes ejercicios utilizando tus conocimientos aprendidos sobre interés simple.</t>
    </r>
    <r>
      <rPr>
        <sz val="11"/>
        <color theme="1"/>
        <rFont val="Tahoma"/>
        <family val="2"/>
      </rPr>
      <t xml:space="preserve">
Cantidad de Ejercicios: 10
Puntos por ejercicio: 2pts
Puntos totales: 20pts</t>
    </r>
  </si>
  <si>
    <t>Función Vf (Valor futuro)</t>
  </si>
  <si>
    <t>Tasa</t>
  </si>
  <si>
    <t>Nper</t>
  </si>
  <si>
    <t>Pago</t>
  </si>
  <si>
    <t>Va</t>
  </si>
  <si>
    <t>Tipo</t>
  </si>
  <si>
    <t>Opción 1</t>
  </si>
  <si>
    <t>Opción 2</t>
  </si>
  <si>
    <t>Diferencia</t>
  </si>
  <si>
    <t>Valor futuro</t>
  </si>
  <si>
    <t>Función Vf Plan (Valor Futuro planificado)</t>
  </si>
  <si>
    <t>Inversión</t>
  </si>
  <si>
    <t>Mes</t>
  </si>
  <si>
    <t>Interés</t>
  </si>
  <si>
    <t>VF.PLAN</t>
  </si>
  <si>
    <t>VF. PLAN</t>
  </si>
  <si>
    <t>VF</t>
  </si>
  <si>
    <t>Función VA (Valor actual)</t>
  </si>
  <si>
    <t>Vf</t>
  </si>
  <si>
    <t>Valor Actual</t>
  </si>
  <si>
    <t>Función INT.EFECT (INTERÉS EFECTIVO)</t>
  </si>
  <si>
    <t>¿Cuál fue la tasa de interes efectiva de un deposito de Gs. 150.000.000 puesto a una tasa nominal del 15% capitalizable mensualmente?</t>
  </si>
  <si>
    <t>Tasa Nominal</t>
  </si>
  <si>
    <t>Interés Efectivo</t>
  </si>
  <si>
    <t>Función TASA.NOMINAL (TASA NOMINAL)</t>
  </si>
  <si>
    <t>Tasa Efectiva</t>
  </si>
  <si>
    <t>Función Nper (Nº Periodos)</t>
  </si>
  <si>
    <t>Tasa nominal</t>
  </si>
  <si>
    <t>Pagos</t>
  </si>
  <si>
    <t>Valor Futuro</t>
  </si>
  <si>
    <t>Nº de periodos</t>
  </si>
  <si>
    <t xml:space="preserve">Función Pago </t>
  </si>
  <si>
    <t>Calcula el valor de la cuota de un prestamo de Gs. 15.000.000 impuesto a una tasa de interés del 8,8% capitalizable mensualmente que deberá ser cancelado en 12 cuotas iguales.</t>
  </si>
  <si>
    <t>RTA.</t>
  </si>
  <si>
    <t>Escribe 1 o 2</t>
  </si>
  <si>
    <t>Halla el capital final generado por un inversión de Gs. 25.000.000 depositado a una tasa de interés anual del 16% por un lapso de 3 años.</t>
  </si>
  <si>
    <t>Si depositamos 48 pagos mensuales de un valor constante de Gs. 500.000 a una tasa de interés de 12%, capitalizable al final del periodo ¿Cuál es el capital que formaremos?</t>
  </si>
  <si>
    <t>Deseas capitalizarte para tu futuro y cuentas con dos opciones de ahorro programado. 
Opción 1. 64 cuotas mensuales de 800.000 Gs. a una tasa de interés del 8% anual capitalizable al inicio del periodo. Entrega inicial de 6.000.000 Gs.
Opsión 2.  64 cuotas mensuales de 800.000 Gs. a una tasa de interés del 8,8% anual capitalizable al final del periodo. Entrega inicial de 6.000.000 Gs.</t>
  </si>
  <si>
    <t>Halla el capital final generado por un inversión de Gs. 300.000.000 depositado a una tasa de interés anual del 14% por un lapso de 10 años.</t>
  </si>
  <si>
    <t>Si depositamos 24 pagos mensuales de un valor constante de Gs. 750.000 a una tasa de interés de 15%, capitalizable al final del periodo ¿Cuál es el capital que formaremos?</t>
  </si>
  <si>
    <r>
      <rPr>
        <b/>
        <sz val="11"/>
        <color theme="1"/>
        <rFont val="Tahoma"/>
        <family val="2"/>
      </rPr>
      <t>Resuelve los siguientes ejercicios utilizando tus conocimientos aprendidos sobre interés compuesto.</t>
    </r>
    <r>
      <rPr>
        <sz val="11"/>
        <color theme="1"/>
        <rFont val="Tahoma"/>
        <family val="2"/>
      </rPr>
      <t xml:space="preserve">
Cantidad de Ejercicios: 6
Puntos por ejercicio: 2pts
Puntos totales: 12pts</t>
    </r>
  </si>
  <si>
    <t>Deseas capitalizarte para tu futuro y cuentas con dos opciones de ahorro programado. 
Opción 1. 24 cuotas mensuales de 800.000 Gs. a una tasa de interés del 8,8% anual capitalizable al inicio del periodo. Entrega inicial de 5.000.000 Gs.
Opción 2.  24 cuotas mensuales de 800.000 Gs. a una tasa de interés del 8,8% anual capitalizable al final del periodo. Entrega inicial de 5.000.000 Gs.</t>
  </si>
  <si>
    <t>Calcula el valor futuro de una inversión de Gs. 10.000.000 depositado a tasas de interés variable teniendo en cuenta la matríz.</t>
  </si>
  <si>
    <t>Calcula el valor futuro de una inversión de Gs. 10.000.000 depositado a una tasa de interés constante anual del 12% por un plazo de 12 meses y halla la diferencia con el ejercicio anterior.</t>
  </si>
  <si>
    <t>Calcula el valor futuro de una inversión de Gs. 50.000.000 depositado a tasas de interés variable teniendo en cuenta la matríz.</t>
  </si>
  <si>
    <t>Calcula el valor futuro de una inversión de Gs. 50.000.000 depositado a una tasa de interés constante anual del 15% por un plazo de 12 meses y halla la diferencia con el ejercicio anterior.</t>
  </si>
  <si>
    <r>
      <rPr>
        <b/>
        <sz val="11"/>
        <color theme="1"/>
        <rFont val="Tahoma"/>
        <family val="2"/>
      </rPr>
      <t>Resuelve los siguientes ejercicios utilizando tus conocimientos aprendidos sobre interés compuesto.</t>
    </r>
    <r>
      <rPr>
        <sz val="11"/>
        <color theme="1"/>
        <rFont val="Tahoma"/>
        <family val="2"/>
      </rPr>
      <t xml:space="preserve">
Cantidad de Ejercicios: 2
Puntos por ejercicio: 2pts
Puntos totales: 4pts</t>
    </r>
  </si>
  <si>
    <t>¿Cuál fue el deposito inicial que generó un total de 300.000.000 Gs. en una lapso de 8 años a una tasa de interés anual del 14%?</t>
  </si>
  <si>
    <t>Necesitas un crédito para poder financiar la compra de un automovil pero solo dispones de 4.000.000 Gs. para destinar a la cuota del prestamo. Un banco ofrece financiación a 8% anual pagaderos a 64 meses ¿Cuál es el valor del prestamo que puedes adquirir con dicho banco?</t>
  </si>
  <si>
    <t>¿Qué monto generó un total de 100.000.000 Gs. en una lapso de 15 años a una tasa de interés anual del 10%?</t>
  </si>
  <si>
    <t>Necesitas un crédito para poder financiar la compra de un inmueble pero solo dispones de 5.000.000 Gs. para destinar a la cuota del prestamo. Un banco ofrece financiación a 14% anual pagaderos a 128 meses ¿Cuál es el valor del prestamo que puedes adquirir con dicho banco?</t>
  </si>
  <si>
    <r>
      <rPr>
        <b/>
        <sz val="11"/>
        <color theme="1"/>
        <rFont val="Tahoma"/>
        <family val="2"/>
      </rPr>
      <t>Resuelve los siguientes ejercicios utilizando tus conocimientos aprendidos sobre interés compuesto.</t>
    </r>
    <r>
      <rPr>
        <sz val="11"/>
        <color theme="1"/>
        <rFont val="Tahoma"/>
        <family val="2"/>
      </rPr>
      <t xml:space="preserve">
Cantidad de Ejercicios: 4
Puntos por ejercicio: 2pts
Puntos totales: 8pts</t>
    </r>
  </si>
  <si>
    <t>¿Cuál fue la tasa de interes efectiva de un deposito de Gs. 300.000.000 puesto a una tasa nominal del 10% capitalizable semestralmente?</t>
  </si>
  <si>
    <t>¿Cuál fue la tasa de interes efectiva de un deposito puesto a una tasa nominal del 11% capitalizable trimestralmente?</t>
  </si>
  <si>
    <t>¿Cuál fue la tasa de interes efectiva de un deposito puesto a una tasa nominal del  8% capitalizable cuatrimestralmente?</t>
  </si>
  <si>
    <t>¿Cuál fue la tasa de interes nominal de un deposito capitalizable mensualmente sabiendo que al final del periodo se generó una tasa efectiva del 14,5%?</t>
  </si>
  <si>
    <t>¿Cuál fue la tasa de interes nominal de un deposito capitalizable semestralmente sabiendo que al final del periodo se generó una tasa efectiva del 19%?</t>
  </si>
  <si>
    <t>¿Cuál fue la tasa de interes nominal de un deposito capitalizable mtrimestralmente sabiendo que al final del periodo se generó una tasa efectiva del 8%?</t>
  </si>
  <si>
    <t>¿Cuál fue la tasa de interes nominal de un deposito capitalizable mensualmente sabiendo que al final del periodo se generó una tasa efectiva del 20%?</t>
  </si>
  <si>
    <t xml:space="preserve">¿Qué cantidad de años tuvieron que transcurrir para que nuestra inversión de Gs. 100.000.000 con pagos mensuales de Gs. 500.000 se haya convertido en Gs. 350.000.000
sabiendo que la hemos colocado bajo una tasa de interés nominal del 14% capitalizable mensualmente al inicio del periodo? </t>
  </si>
  <si>
    <t>Como banco recibes una solicitud de crédito en donde el cliente se compromete a pagar Gs. 800.000 por el desembolso de un préstamo de Gs. 20.000.000 a una tasa de interés anual del 8,5% capitalizable al final del periodo. ¿En cuantos años cancelará la deuda?</t>
  </si>
  <si>
    <t xml:space="preserve">¿Qué cantidad de años tuvieron que transcurrir para que nuestra inversión de Gs. 70.000.000 con pagos mensuales de Gs. 600.000 se haya convertido en Gs. 550.000.000
sabiendo que la hemos colocado bajo una tasa de interés nominal del 17% capitalizable mensualmente al inicio del periodo? </t>
  </si>
  <si>
    <t>Como banco recibes una solicitud de crédito en donde el cliente se compromete a pagar Gs. 750.000 por el desembolso de un préstamo de Gs. 25.000.000 a una tasa de interés anual del 8% capitalizable al final del periodo. ¿En cuantos años cancelará la deuda?</t>
  </si>
  <si>
    <t>Calcula el valor de la cuota de un prestamo de Gs. 20.000.000 impuesto a una tasa de interés del 12% capitalizable mensualmente que deberá ser cancelado en 12 cuotas iguales.</t>
  </si>
  <si>
    <r>
      <t xml:space="preserve">
</t>
    </r>
    <r>
      <rPr>
        <b/>
        <i/>
        <sz val="72"/>
        <color theme="0"/>
        <rFont val="Tahoma"/>
        <family val="2"/>
      </rPr>
      <t xml:space="preserve">EJERCICIOS SOBRE INTERESES
</t>
    </r>
    <r>
      <rPr>
        <b/>
        <i/>
        <sz val="18"/>
        <color theme="0"/>
        <rFont val="Tahoma"/>
        <family val="2"/>
      </rPr>
      <t>Guarda este archivo de la siguiente manera
Apellido_Nombre_INTERESES y súbelo al Classroom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</si>
</sst>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0.00\ &quot;€&quot;;[Red]\-#,##0.00\ &quot;€&quot;"/>
    <numFmt numFmtId="166" formatCode="0.0%"/>
    <numFmt numFmtId="167" formatCode="#,##0_ ;[Red]\-#,##0\ "/>
  </numFmts>
  <fonts count="30" x14ac:knownFonts="1">
    <font>
      <sz val="11"/>
      <color theme="1"/>
      <name val="Calibri"/>
      <family val="2"/>
      <scheme val="minor"/>
    </font>
    <font>
      <b/>
      <sz val="24"/>
      <color theme="0"/>
      <name val="Montserrat"/>
      <family val="3"/>
    </font>
    <font>
      <sz val="11"/>
      <color theme="1"/>
      <name val="Calibri"/>
      <family val="2"/>
      <scheme val="minor"/>
    </font>
    <font>
      <b/>
      <sz val="12"/>
      <color rgb="FFFA7D00"/>
      <name val="Montserrat"/>
      <family val="2"/>
    </font>
    <font>
      <i/>
      <sz val="12"/>
      <color rgb="FF7F7F7F"/>
      <name val="Montserrat"/>
      <family val="2"/>
    </font>
    <font>
      <b/>
      <sz val="11"/>
      <color theme="1"/>
      <name val="Calibri"/>
      <family val="2"/>
      <scheme val="minor"/>
    </font>
    <font>
      <b/>
      <sz val="36"/>
      <color theme="0"/>
      <name val="Calibri"/>
      <family val="2"/>
      <scheme val="minor"/>
    </font>
    <font>
      <b/>
      <i/>
      <sz val="11"/>
      <color theme="0"/>
      <name val="Calibri"/>
      <family val="2"/>
      <scheme val="minor"/>
    </font>
    <font>
      <b/>
      <sz val="11"/>
      <name val="Calibri"/>
      <family val="2"/>
      <scheme val="minor"/>
    </font>
    <font>
      <b/>
      <sz val="12"/>
      <name val="Montserrat"/>
      <family val="2"/>
    </font>
    <font>
      <b/>
      <i/>
      <sz val="11"/>
      <color rgb="FFFF0000"/>
      <name val="Calibri"/>
      <family val="2"/>
      <scheme val="minor"/>
    </font>
    <font>
      <b/>
      <i/>
      <sz val="11"/>
      <name val="Calibri"/>
      <family val="2"/>
      <scheme val="minor"/>
    </font>
    <font>
      <b/>
      <i/>
      <sz val="11"/>
      <color theme="1"/>
      <name val="Calibri"/>
      <family val="2"/>
      <scheme val="minor"/>
    </font>
    <font>
      <b/>
      <i/>
      <sz val="9"/>
      <color theme="1"/>
      <name val="Calibri"/>
      <family val="2"/>
      <scheme val="minor"/>
    </font>
    <font>
      <b/>
      <i/>
      <sz val="11"/>
      <color theme="7"/>
      <name val="Calibri"/>
      <family val="2"/>
      <scheme val="minor"/>
    </font>
    <font>
      <b/>
      <sz val="48"/>
      <color theme="0"/>
      <name val="Tahoma"/>
      <family val="2"/>
    </font>
    <font>
      <b/>
      <i/>
      <sz val="18"/>
      <color theme="0"/>
      <name val="Tahoma"/>
      <family val="2"/>
    </font>
    <font>
      <b/>
      <i/>
      <sz val="72"/>
      <color theme="0"/>
      <name val="Tahoma"/>
      <family val="2"/>
    </font>
    <font>
      <b/>
      <i/>
      <sz val="36"/>
      <color theme="0"/>
      <name val="Tahoma"/>
      <family val="2"/>
    </font>
    <font>
      <b/>
      <i/>
      <sz val="11"/>
      <color theme="1"/>
      <name val="Tahoma"/>
      <family val="2"/>
    </font>
    <font>
      <sz val="11"/>
      <color theme="1"/>
      <name val="Tahoma"/>
      <family val="2"/>
    </font>
    <font>
      <b/>
      <i/>
      <sz val="11"/>
      <name val="Tahoma"/>
      <family val="2"/>
    </font>
    <font>
      <b/>
      <i/>
      <sz val="11"/>
      <color theme="0"/>
      <name val="Tahoma"/>
      <family val="2"/>
    </font>
    <font>
      <b/>
      <sz val="11"/>
      <name val="Tahoma"/>
      <family val="2"/>
    </font>
    <font>
      <b/>
      <sz val="12"/>
      <name val="Tahoma"/>
      <family val="2"/>
    </font>
    <font>
      <b/>
      <sz val="11"/>
      <color theme="1"/>
      <name val="Tahoma"/>
      <family val="2"/>
    </font>
    <font>
      <i/>
      <sz val="11"/>
      <color theme="1"/>
      <name val="Tahoma"/>
      <family val="2"/>
    </font>
    <font>
      <b/>
      <i/>
      <sz val="26"/>
      <color theme="0"/>
      <name val="Tahoma"/>
      <family val="2"/>
    </font>
    <font>
      <b/>
      <i/>
      <sz val="30"/>
      <color theme="0"/>
      <name val="Tahoma"/>
      <family val="2"/>
    </font>
    <font>
      <b/>
      <i/>
      <sz val="16"/>
      <name val="Tahoma"/>
      <family val="2"/>
    </font>
  </fonts>
  <fills count="9">
    <fill>
      <patternFill patternType="none"/>
    </fill>
    <fill>
      <patternFill patternType="gray125"/>
    </fill>
    <fill>
      <patternFill patternType="solid">
        <fgColor rgb="FF009999"/>
        <bgColor indexed="64"/>
      </patternFill>
    </fill>
    <fill>
      <patternFill patternType="solid">
        <fgColor theme="0"/>
        <bgColor indexed="64"/>
      </patternFill>
    </fill>
    <fill>
      <patternFill patternType="solid">
        <fgColor rgb="FFFF0066"/>
        <bgColor indexed="64"/>
      </patternFill>
    </fill>
    <fill>
      <patternFill patternType="solid">
        <fgColor rgb="FFF2F2F2"/>
      </patternFill>
    </fill>
    <fill>
      <patternFill patternType="solid">
        <fgColor theme="4" tint="-0.499984740745262"/>
        <bgColor indexed="64"/>
      </patternFill>
    </fill>
    <fill>
      <patternFill patternType="solid">
        <fgColor theme="7"/>
        <bgColor indexed="64"/>
      </patternFill>
    </fill>
    <fill>
      <patternFill patternType="solid">
        <fgColor rgb="FFCC0000"/>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thin">
        <color indexed="64"/>
      </top>
      <bottom/>
      <diagonal/>
    </border>
    <border>
      <left/>
      <right/>
      <top style="thin">
        <color indexed="64"/>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5" borderId="1" applyNumberFormat="0" applyAlignment="0" applyProtection="0"/>
    <xf numFmtId="0" fontId="4" fillId="0" borderId="0" applyNumberFormat="0" applyFill="0" applyBorder="0" applyAlignment="0" applyProtection="0"/>
  </cellStyleXfs>
  <cellXfs count="158">
    <xf numFmtId="0" fontId="0" fillId="0" borderId="0" xfId="0"/>
    <xf numFmtId="0" fontId="0" fillId="2" borderId="0" xfId="0" applyFill="1"/>
    <xf numFmtId="0" fontId="1" fillId="2" borderId="0" xfId="0" applyFont="1" applyFill="1" applyAlignment="1"/>
    <xf numFmtId="0" fontId="0" fillId="3" borderId="2" xfId="0" applyFill="1" applyBorder="1"/>
    <xf numFmtId="0" fontId="0" fillId="3" borderId="3" xfId="0" applyFill="1" applyBorder="1"/>
    <xf numFmtId="0" fontId="0" fillId="3" borderId="4" xfId="0" applyFill="1" applyBorder="1"/>
    <xf numFmtId="0" fontId="0" fillId="3" borderId="7" xfId="0" applyFill="1" applyBorder="1"/>
    <xf numFmtId="0" fontId="0" fillId="3" borderId="8" xfId="0" applyFill="1" applyBorder="1"/>
    <xf numFmtId="0" fontId="0" fillId="3" borderId="9" xfId="0" applyFill="1" applyBorder="1"/>
    <xf numFmtId="0" fontId="0" fillId="2" borderId="0" xfId="0" applyFill="1" applyAlignment="1">
      <alignment horizontal="center" vertical="center"/>
    </xf>
    <xf numFmtId="0" fontId="0" fillId="3" borderId="5" xfId="0" applyFill="1" applyBorder="1"/>
    <xf numFmtId="0" fontId="0" fillId="3" borderId="0" xfId="0" applyFill="1" applyBorder="1"/>
    <xf numFmtId="0" fontId="0" fillId="3" borderId="11" xfId="0" applyFill="1" applyBorder="1"/>
    <xf numFmtId="0" fontId="0" fillId="3" borderId="12" xfId="0" applyFill="1" applyBorder="1"/>
    <xf numFmtId="0" fontId="0" fillId="2" borderId="0" xfId="0" applyFill="1" applyBorder="1"/>
    <xf numFmtId="0" fontId="0" fillId="3" borderId="6" xfId="0" applyFill="1" applyBorder="1"/>
    <xf numFmtId="0" fontId="7" fillId="6" borderId="0" xfId="4" applyFont="1" applyFill="1" applyBorder="1"/>
    <xf numFmtId="164" fontId="8" fillId="3" borderId="14" xfId="1" applyNumberFormat="1" applyFont="1" applyFill="1" applyBorder="1"/>
    <xf numFmtId="9" fontId="8" fillId="3" borderId="14" xfId="2" applyFont="1" applyFill="1" applyBorder="1"/>
    <xf numFmtId="0" fontId="9" fillId="3" borderId="14" xfId="3" applyFont="1" applyFill="1" applyBorder="1"/>
    <xf numFmtId="164" fontId="8" fillId="7" borderId="14" xfId="1" applyNumberFormat="1" applyFont="1" applyFill="1" applyBorder="1"/>
    <xf numFmtId="0" fontId="11" fillId="7" borderId="14" xfId="4" applyFont="1" applyFill="1" applyBorder="1"/>
    <xf numFmtId="0" fontId="11" fillId="7" borderId="15" xfId="4" applyFont="1" applyFill="1" applyBorder="1"/>
    <xf numFmtId="164" fontId="8" fillId="0" borderId="14" xfId="0" applyNumberFormat="1" applyFont="1" applyBorder="1"/>
    <xf numFmtId="164" fontId="8" fillId="7" borderId="14" xfId="0" applyNumberFormat="1" applyFont="1" applyFill="1" applyBorder="1"/>
    <xf numFmtId="0" fontId="0" fillId="0" borderId="5" xfId="0" applyBorder="1"/>
    <xf numFmtId="0" fontId="0" fillId="0" borderId="0" xfId="0" applyBorder="1"/>
    <xf numFmtId="0" fontId="11" fillId="7" borderId="0" xfId="4" applyFont="1" applyFill="1" applyBorder="1"/>
    <xf numFmtId="164" fontId="8" fillId="3" borderId="14" xfId="0" applyNumberFormat="1" applyFont="1" applyFill="1" applyBorder="1"/>
    <xf numFmtId="164" fontId="8" fillId="3" borderId="0" xfId="1" applyNumberFormat="1" applyFont="1" applyFill="1" applyBorder="1"/>
    <xf numFmtId="0" fontId="11" fillId="3" borderId="0" xfId="4" applyFont="1" applyFill="1" applyBorder="1" applyAlignment="1">
      <alignment horizontal="center" vertical="top"/>
    </xf>
    <xf numFmtId="0" fontId="11" fillId="3" borderId="0" xfId="4" applyFont="1" applyFill="1" applyBorder="1"/>
    <xf numFmtId="0" fontId="12" fillId="0" borderId="0" xfId="0" applyFont="1" applyBorder="1" applyAlignment="1">
      <alignment horizontal="center" vertical="top"/>
    </xf>
    <xf numFmtId="0" fontId="12" fillId="0" borderId="0" xfId="0" applyFont="1" applyBorder="1"/>
    <xf numFmtId="0" fontId="12" fillId="3" borderId="0" xfId="0" applyFont="1" applyFill="1" applyBorder="1"/>
    <xf numFmtId="49" fontId="19" fillId="0" borderId="0" xfId="0" applyNumberFormat="1" applyFont="1" applyAlignment="1">
      <alignment vertical="top"/>
    </xf>
    <xf numFmtId="0" fontId="20" fillId="0" borderId="0" xfId="0" applyFont="1"/>
    <xf numFmtId="0" fontId="22" fillId="6" borderId="0" xfId="4" applyFont="1" applyFill="1" applyBorder="1"/>
    <xf numFmtId="164" fontId="23" fillId="3" borderId="14" xfId="1" applyNumberFormat="1" applyFont="1" applyFill="1" applyBorder="1"/>
    <xf numFmtId="0" fontId="20" fillId="0" borderId="0" xfId="0" applyFont="1" applyBorder="1" applyAlignment="1">
      <alignment horizontal="left" vertical="top"/>
    </xf>
    <xf numFmtId="0" fontId="19" fillId="0" borderId="0" xfId="0" applyFont="1" applyAlignment="1">
      <alignment vertical="top"/>
    </xf>
    <xf numFmtId="9" fontId="23" fillId="3" borderId="14" xfId="2" applyFont="1" applyFill="1" applyBorder="1"/>
    <xf numFmtId="0" fontId="21" fillId="3" borderId="0" xfId="4" applyFont="1" applyFill="1" applyBorder="1" applyAlignment="1">
      <alignment horizontal="center" vertical="top"/>
    </xf>
    <xf numFmtId="0" fontId="20" fillId="3" borderId="0" xfId="0" applyFont="1" applyFill="1" applyBorder="1"/>
    <xf numFmtId="0" fontId="24" fillId="3" borderId="14" xfId="3" applyFont="1" applyFill="1" applyBorder="1"/>
    <xf numFmtId="0" fontId="20" fillId="0" borderId="0" xfId="0" applyFont="1" applyBorder="1"/>
    <xf numFmtId="0" fontId="21" fillId="7" borderId="14" xfId="4" applyFont="1" applyFill="1" applyBorder="1"/>
    <xf numFmtId="164" fontId="23" fillId="7" borderId="14" xfId="1" applyNumberFormat="1" applyFont="1" applyFill="1" applyBorder="1"/>
    <xf numFmtId="1" fontId="21" fillId="3" borderId="0" xfId="4" applyNumberFormat="1" applyFont="1" applyFill="1" applyBorder="1" applyAlignment="1">
      <alignment horizontal="center" vertical="top"/>
    </xf>
    <xf numFmtId="3" fontId="21" fillId="3" borderId="0" xfId="4" applyNumberFormat="1" applyFont="1" applyFill="1" applyBorder="1" applyAlignment="1">
      <alignment horizontal="center" vertical="top"/>
    </xf>
    <xf numFmtId="0" fontId="21" fillId="3" borderId="0" xfId="4" applyFont="1" applyFill="1" applyBorder="1"/>
    <xf numFmtId="164" fontId="23" fillId="3" borderId="0" xfId="1" applyNumberFormat="1" applyFont="1" applyFill="1" applyBorder="1"/>
    <xf numFmtId="0" fontId="20" fillId="3" borderId="0" xfId="0" applyFont="1" applyFill="1"/>
    <xf numFmtId="0" fontId="21" fillId="7" borderId="0" xfId="4" applyFont="1" applyFill="1" applyBorder="1"/>
    <xf numFmtId="164" fontId="23" fillId="3" borderId="14" xfId="0" applyNumberFormat="1" applyFont="1" applyFill="1" applyBorder="1"/>
    <xf numFmtId="164" fontId="23" fillId="3" borderId="0" xfId="0" applyNumberFormat="1" applyFont="1" applyFill="1" applyBorder="1"/>
    <xf numFmtId="0" fontId="22" fillId="3" borderId="0" xfId="4" applyFont="1" applyFill="1" applyBorder="1"/>
    <xf numFmtId="0" fontId="0" fillId="0" borderId="0" xfId="0" applyBorder="1" applyAlignment="1">
      <alignment horizontal="center"/>
    </xf>
    <xf numFmtId="0" fontId="20" fillId="0" borderId="0" xfId="0" applyFont="1" applyBorder="1" applyAlignment="1"/>
    <xf numFmtId="0" fontId="20" fillId="0" borderId="10" xfId="0" applyFont="1" applyBorder="1" applyAlignment="1"/>
    <xf numFmtId="9" fontId="21" fillId="3" borderId="0" xfId="2" applyFont="1" applyFill="1" applyBorder="1" applyAlignment="1">
      <alignment horizontal="center" vertical="top"/>
    </xf>
    <xf numFmtId="3" fontId="20" fillId="0" borderId="0" xfId="0" applyNumberFormat="1" applyFont="1" applyBorder="1"/>
    <xf numFmtId="0" fontId="20" fillId="0" borderId="0" xfId="0" applyFont="1" applyBorder="1" applyAlignment="1">
      <alignment vertical="top" wrapText="1"/>
    </xf>
    <xf numFmtId="0" fontId="20" fillId="0" borderId="0" xfId="0" applyFont="1" applyBorder="1" applyAlignment="1">
      <alignment vertical="top"/>
    </xf>
    <xf numFmtId="0" fontId="20" fillId="3" borderId="0" xfId="0" applyFont="1" applyFill="1" applyBorder="1" applyAlignment="1">
      <alignment vertical="top"/>
    </xf>
    <xf numFmtId="0" fontId="20" fillId="0" borderId="0" xfId="0" applyFont="1" applyBorder="1" applyAlignment="1">
      <alignment horizontal="left" wrapText="1"/>
    </xf>
    <xf numFmtId="0" fontId="12" fillId="0" borderId="0" xfId="0" applyFont="1"/>
    <xf numFmtId="0" fontId="0" fillId="0" borderId="0" xfId="0" applyAlignment="1">
      <alignment horizontal="left" vertical="top" wrapText="1"/>
    </xf>
    <xf numFmtId="0" fontId="7" fillId="6" borderId="14" xfId="0" applyFont="1" applyFill="1" applyBorder="1" applyAlignment="1">
      <alignment horizontal="left" vertical="top"/>
    </xf>
    <xf numFmtId="3" fontId="0" fillId="0" borderId="14" xfId="0" applyNumberFormat="1" applyBorder="1"/>
    <xf numFmtId="0" fontId="11" fillId="7" borderId="14" xfId="0" applyFont="1" applyFill="1" applyBorder="1" applyAlignment="1">
      <alignment horizontal="left" vertical="top"/>
    </xf>
    <xf numFmtId="166" fontId="0" fillId="0" borderId="14" xfId="2" applyNumberFormat="1" applyFont="1" applyBorder="1"/>
    <xf numFmtId="0" fontId="7" fillId="6" borderId="14" xfId="0" applyFont="1" applyFill="1" applyBorder="1" applyAlignment="1">
      <alignment horizontal="left" vertical="top" wrapText="1"/>
    </xf>
    <xf numFmtId="166" fontId="0" fillId="0" borderId="14" xfId="2" applyNumberFormat="1" applyFont="1" applyBorder="1" applyAlignment="1">
      <alignment horizontal="center" vertical="center"/>
    </xf>
    <xf numFmtId="0" fontId="0" fillId="0" borderId="0" xfId="0" quotePrefix="1"/>
    <xf numFmtId="167" fontId="0" fillId="0" borderId="14" xfId="0" applyNumberFormat="1" applyBorder="1"/>
    <xf numFmtId="3" fontId="0" fillId="0" borderId="14" xfId="0" applyNumberFormat="1" applyBorder="1" applyAlignment="1">
      <alignment horizontal="center" vertical="center"/>
    </xf>
    <xf numFmtId="10" fontId="0" fillId="0" borderId="14" xfId="2" applyNumberFormat="1" applyFont="1" applyBorder="1" applyAlignment="1">
      <alignment horizontal="center" vertical="center"/>
    </xf>
    <xf numFmtId="0" fontId="0" fillId="0" borderId="0" xfId="0" applyAlignment="1">
      <alignment vertical="top" wrapText="1"/>
    </xf>
    <xf numFmtId="0" fontId="25" fillId="0" borderId="0" xfId="0" applyFont="1" applyBorder="1" applyAlignment="1"/>
    <xf numFmtId="0" fontId="7" fillId="6" borderId="0" xfId="0" applyFont="1" applyFill="1" applyBorder="1" applyAlignment="1">
      <alignment horizontal="left" vertical="top"/>
    </xf>
    <xf numFmtId="0" fontId="20" fillId="0" borderId="5" xfId="0" applyFont="1" applyBorder="1"/>
    <xf numFmtId="0" fontId="19" fillId="0" borderId="0" xfId="0" applyFont="1"/>
    <xf numFmtId="0" fontId="26" fillId="0" borderId="0" xfId="0" applyFont="1"/>
    <xf numFmtId="0" fontId="22" fillId="6" borderId="14" xfId="0" applyFont="1" applyFill="1" applyBorder="1" applyAlignment="1">
      <alignment horizontal="left" vertical="top"/>
    </xf>
    <xf numFmtId="10" fontId="20" fillId="0" borderId="14" xfId="2" applyNumberFormat="1" applyFont="1" applyBorder="1"/>
    <xf numFmtId="3" fontId="20" fillId="0" borderId="14" xfId="0" applyNumberFormat="1" applyFont="1" applyBorder="1"/>
    <xf numFmtId="0" fontId="22" fillId="6" borderId="0" xfId="0" applyFont="1" applyFill="1" applyBorder="1" applyAlignment="1">
      <alignment horizontal="left" vertical="top"/>
    </xf>
    <xf numFmtId="0" fontId="21" fillId="7" borderId="14" xfId="0" applyFont="1" applyFill="1" applyBorder="1" applyAlignment="1">
      <alignment horizontal="left" vertical="top"/>
    </xf>
    <xf numFmtId="165" fontId="20" fillId="0" borderId="0" xfId="0" applyNumberFormat="1" applyFont="1"/>
    <xf numFmtId="0" fontId="20" fillId="0" borderId="0" xfId="0" applyFont="1" applyAlignment="1">
      <alignment vertical="top" wrapText="1"/>
    </xf>
    <xf numFmtId="166" fontId="20" fillId="0" borderId="14" xfId="2" applyNumberFormat="1" applyFont="1" applyBorder="1"/>
    <xf numFmtId="0" fontId="19" fillId="0" borderId="0" xfId="0" applyFont="1" applyBorder="1" applyAlignment="1"/>
    <xf numFmtId="0" fontId="19" fillId="0" borderId="0" xfId="0" applyFont="1" applyAlignment="1">
      <alignment horizontal="left" vertical="top" wrapText="1"/>
    </xf>
    <xf numFmtId="0" fontId="19" fillId="0" borderId="0" xfId="0" applyFont="1" applyAlignment="1">
      <alignment horizontal="center" vertical="center" wrapText="1"/>
    </xf>
    <xf numFmtId="0" fontId="20" fillId="0" borderId="0" xfId="0" applyFont="1" applyAlignment="1">
      <alignment horizontal="left" vertical="top" wrapText="1"/>
    </xf>
    <xf numFmtId="0" fontId="22" fillId="6" borderId="14" xfId="0" applyFont="1" applyFill="1" applyBorder="1" applyAlignment="1">
      <alignment horizontal="center" vertical="center"/>
    </xf>
    <xf numFmtId="166" fontId="20" fillId="0" borderId="14" xfId="2" applyNumberFormat="1" applyFont="1" applyBorder="1" applyAlignment="1">
      <alignment horizontal="center" vertical="center"/>
    </xf>
    <xf numFmtId="0" fontId="22" fillId="6" borderId="14" xfId="0" applyFont="1" applyFill="1" applyBorder="1" applyAlignment="1">
      <alignment horizontal="left" vertical="top" wrapText="1"/>
    </xf>
    <xf numFmtId="3" fontId="20" fillId="0" borderId="14" xfId="0" applyNumberFormat="1" applyFont="1" applyBorder="1" applyAlignment="1">
      <alignment horizontal="center" vertical="center"/>
    </xf>
    <xf numFmtId="10" fontId="20" fillId="0" borderId="14" xfId="2" applyNumberFormat="1" applyFont="1" applyBorder="1" applyAlignment="1">
      <alignment horizontal="center" vertical="center"/>
    </xf>
    <xf numFmtId="167" fontId="20" fillId="0" borderId="14" xfId="0" applyNumberFormat="1" applyFont="1" applyBorder="1"/>
    <xf numFmtId="0" fontId="16" fillId="2" borderId="0" xfId="0" applyFont="1" applyFill="1" applyAlignment="1">
      <alignment vertical="top"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6" fillId="2" borderId="0" xfId="0" applyFont="1" applyFill="1" applyAlignment="1">
      <alignment horizontal="left" vertical="top"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18" fillId="4" borderId="11"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13" xfId="0" applyFont="1" applyFill="1" applyBorder="1" applyAlignment="1">
      <alignment horizontal="center" vertical="center"/>
    </xf>
    <xf numFmtId="0" fontId="20" fillId="0" borderId="0" xfId="0" applyFont="1" applyBorder="1" applyAlignment="1">
      <alignment horizontal="left" wrapText="1"/>
    </xf>
    <xf numFmtId="0" fontId="20" fillId="3" borderId="0" xfId="0" applyFont="1" applyFill="1" applyBorder="1" applyAlignment="1">
      <alignment horizontal="left" vertical="top" wrapText="1"/>
    </xf>
    <xf numFmtId="0" fontId="20" fillId="0" borderId="0" xfId="0" applyFont="1" applyBorder="1" applyAlignment="1">
      <alignment horizontal="left" vertical="top" wrapText="1"/>
    </xf>
    <xf numFmtId="0" fontId="19" fillId="0" borderId="0" xfId="0" applyFont="1" applyBorder="1" applyAlignment="1">
      <alignment horizontal="center"/>
    </xf>
    <xf numFmtId="0" fontId="19" fillId="0" borderId="0" xfId="0" applyFont="1" applyBorder="1" applyAlignment="1">
      <alignment horizontal="right"/>
    </xf>
    <xf numFmtId="0" fontId="20" fillId="0" borderId="0" xfId="0" applyFont="1" applyBorder="1" applyAlignment="1">
      <alignment vertical="top" wrapText="1"/>
    </xf>
    <xf numFmtId="0" fontId="20" fillId="0" borderId="16" xfId="0" applyFont="1" applyBorder="1" applyAlignment="1">
      <alignment horizontal="center"/>
    </xf>
    <xf numFmtId="0" fontId="20" fillId="0" borderId="17" xfId="0" applyFont="1" applyBorder="1" applyAlignment="1">
      <alignment horizontal="center"/>
    </xf>
    <xf numFmtId="0" fontId="20" fillId="0" borderId="0" xfId="0" applyFont="1" applyAlignment="1">
      <alignment horizontal="left" vertical="top" wrapText="1"/>
    </xf>
    <xf numFmtId="0" fontId="27" fillId="4" borderId="11"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xf>
    <xf numFmtId="0" fontId="28" fillId="4" borderId="11" xfId="0" applyFont="1" applyFill="1" applyBorder="1" applyAlignment="1">
      <alignment horizontal="center" vertical="center"/>
    </xf>
    <xf numFmtId="0" fontId="28" fillId="4" borderId="12" xfId="0" applyFont="1" applyFill="1" applyBorder="1" applyAlignment="1">
      <alignment horizontal="center" vertical="center"/>
    </xf>
    <xf numFmtId="0" fontId="28" fillId="4" borderId="13" xfId="0" applyFont="1" applyFill="1"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12" fillId="0" borderId="0" xfId="0" applyFont="1" applyBorder="1" applyAlignment="1">
      <alignment horizont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5" xfId="0" applyFont="1" applyFill="1" applyBorder="1" applyAlignment="1">
      <alignment horizontal="center" vertical="center"/>
    </xf>
    <xf numFmtId="0" fontId="14" fillId="8" borderId="7" xfId="0" applyFont="1" applyFill="1" applyBorder="1" applyAlignment="1">
      <alignment horizontal="center" vertical="center"/>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6" xfId="0" applyFont="1" applyFill="1" applyBorder="1" applyAlignment="1">
      <alignment horizontal="left" vertical="top" wrapText="1"/>
    </xf>
    <xf numFmtId="0" fontId="13" fillId="3" borderId="8" xfId="0" applyFont="1" applyFill="1" applyBorder="1" applyAlignment="1">
      <alignment horizontal="left" vertical="top" wrapText="1"/>
    </xf>
    <xf numFmtId="0" fontId="13" fillId="3" borderId="9" xfId="0" applyFont="1" applyFill="1" applyBorder="1" applyAlignment="1">
      <alignment horizontal="left" vertical="top" wrapText="1"/>
    </xf>
  </cellXfs>
  <cellStyles count="5">
    <cellStyle name="Cálculo" xfId="3" builtinId="22"/>
    <cellStyle name="Millares" xfId="1" builtinId="3"/>
    <cellStyle name="Normal" xfId="0" builtinId="0"/>
    <cellStyle name="Porcentaje" xfId="2" builtinId="5"/>
    <cellStyle name="Texto explicativo" xfId="4" builtinId="53"/>
  </cellStyles>
  <dxfs count="0"/>
  <tableStyles count="0" defaultTableStyle="TableStyleMedium2" defaultPivotStyle="PivotStyleLight16"/>
  <colors>
    <mruColors>
      <color rgb="FF009999"/>
      <color rgb="FFCC0000"/>
      <color rgb="FFFF00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190499</xdr:rowOff>
    </xdr:from>
    <xdr:to>
      <xdr:col>2</xdr:col>
      <xdr:colOff>739140</xdr:colOff>
      <xdr:row>6</xdr:row>
      <xdr:rowOff>78876</xdr:rowOff>
    </xdr:to>
    <xdr:pic>
      <xdr:nvPicPr>
        <xdr:cNvPr id="2" name="Imagen 1">
          <a:extLst>
            <a:ext uri="{FF2B5EF4-FFF2-40B4-BE49-F238E27FC236}">
              <a16:creationId xmlns:a16="http://schemas.microsoft.com/office/drawing/2014/main" id="{2E603B08-24F2-4F95-9DDC-E9F757C8ACA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266700" y="190499"/>
          <a:ext cx="2057400" cy="10008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213361</xdr:colOff>
      <xdr:row>1</xdr:row>
      <xdr:rowOff>76201</xdr:rowOff>
    </xdr:from>
    <xdr:to>
      <xdr:col>3</xdr:col>
      <xdr:colOff>1584961</xdr:colOff>
      <xdr:row>1</xdr:row>
      <xdr:rowOff>741681</xdr:rowOff>
    </xdr:to>
    <xdr:pic>
      <xdr:nvPicPr>
        <xdr:cNvPr id="2" name="Imagen 1">
          <a:extLst>
            <a:ext uri="{FF2B5EF4-FFF2-40B4-BE49-F238E27FC236}">
              <a16:creationId xmlns:a16="http://schemas.microsoft.com/office/drawing/2014/main" id="{C6611A9A-687C-4C85-973E-8513228FA1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685801" y="266701"/>
          <a:ext cx="1371600" cy="665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213361</xdr:colOff>
      <xdr:row>2</xdr:row>
      <xdr:rowOff>76201</xdr:rowOff>
    </xdr:from>
    <xdr:to>
      <xdr:col>3</xdr:col>
      <xdr:colOff>1584961</xdr:colOff>
      <xdr:row>2</xdr:row>
      <xdr:rowOff>741681</xdr:rowOff>
    </xdr:to>
    <xdr:pic>
      <xdr:nvPicPr>
        <xdr:cNvPr id="2" name="Imagen 1">
          <a:extLst>
            <a:ext uri="{FF2B5EF4-FFF2-40B4-BE49-F238E27FC236}">
              <a16:creationId xmlns:a16="http://schemas.microsoft.com/office/drawing/2014/main" id="{A9A139F0-3916-4F79-B28B-4D68C8525DE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685801" y="266701"/>
          <a:ext cx="1371600" cy="6654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98455</xdr:colOff>
      <xdr:row>1</xdr:row>
      <xdr:rowOff>76201</xdr:rowOff>
    </xdr:from>
    <xdr:to>
      <xdr:col>3</xdr:col>
      <xdr:colOff>1228151</xdr:colOff>
      <xdr:row>1</xdr:row>
      <xdr:rowOff>741681</xdr:rowOff>
    </xdr:to>
    <xdr:pic>
      <xdr:nvPicPr>
        <xdr:cNvPr id="2" name="Imagen 1">
          <a:extLst>
            <a:ext uri="{FF2B5EF4-FFF2-40B4-BE49-F238E27FC236}">
              <a16:creationId xmlns:a16="http://schemas.microsoft.com/office/drawing/2014/main" id="{7FF83920-0E79-436A-8AF3-E37451FA99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27055" y="266701"/>
          <a:ext cx="1373536" cy="665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98455</xdr:colOff>
      <xdr:row>1</xdr:row>
      <xdr:rowOff>76201</xdr:rowOff>
    </xdr:from>
    <xdr:to>
      <xdr:col>3</xdr:col>
      <xdr:colOff>1228151</xdr:colOff>
      <xdr:row>1</xdr:row>
      <xdr:rowOff>741681</xdr:rowOff>
    </xdr:to>
    <xdr:pic>
      <xdr:nvPicPr>
        <xdr:cNvPr id="2" name="Imagen 1">
          <a:extLst>
            <a:ext uri="{FF2B5EF4-FFF2-40B4-BE49-F238E27FC236}">
              <a16:creationId xmlns:a16="http://schemas.microsoft.com/office/drawing/2014/main" id="{7C18E1AA-657F-4901-B059-6378977915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27055" y="266701"/>
          <a:ext cx="1373536" cy="6654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98455</xdr:colOff>
      <xdr:row>1</xdr:row>
      <xdr:rowOff>76201</xdr:rowOff>
    </xdr:from>
    <xdr:to>
      <xdr:col>3</xdr:col>
      <xdr:colOff>1228151</xdr:colOff>
      <xdr:row>1</xdr:row>
      <xdr:rowOff>741681</xdr:rowOff>
    </xdr:to>
    <xdr:pic>
      <xdr:nvPicPr>
        <xdr:cNvPr id="2" name="Imagen 1">
          <a:extLst>
            <a:ext uri="{FF2B5EF4-FFF2-40B4-BE49-F238E27FC236}">
              <a16:creationId xmlns:a16="http://schemas.microsoft.com/office/drawing/2014/main" id="{EA01E93C-061A-4069-8492-C771D7934D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27055" y="266701"/>
          <a:ext cx="1373536" cy="6654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98455</xdr:colOff>
      <xdr:row>1</xdr:row>
      <xdr:rowOff>76201</xdr:rowOff>
    </xdr:from>
    <xdr:to>
      <xdr:col>3</xdr:col>
      <xdr:colOff>1228151</xdr:colOff>
      <xdr:row>1</xdr:row>
      <xdr:rowOff>741681</xdr:rowOff>
    </xdr:to>
    <xdr:pic>
      <xdr:nvPicPr>
        <xdr:cNvPr id="2" name="Imagen 1">
          <a:extLst>
            <a:ext uri="{FF2B5EF4-FFF2-40B4-BE49-F238E27FC236}">
              <a16:creationId xmlns:a16="http://schemas.microsoft.com/office/drawing/2014/main" id="{6C3C40F4-0A10-4526-82B5-8842D5C9FC3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27055" y="266701"/>
          <a:ext cx="1373536" cy="6654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98455</xdr:colOff>
      <xdr:row>1</xdr:row>
      <xdr:rowOff>76201</xdr:rowOff>
    </xdr:from>
    <xdr:to>
      <xdr:col>3</xdr:col>
      <xdr:colOff>1228151</xdr:colOff>
      <xdr:row>1</xdr:row>
      <xdr:rowOff>741681</xdr:rowOff>
    </xdr:to>
    <xdr:pic>
      <xdr:nvPicPr>
        <xdr:cNvPr id="2" name="Imagen 1">
          <a:extLst>
            <a:ext uri="{FF2B5EF4-FFF2-40B4-BE49-F238E27FC236}">
              <a16:creationId xmlns:a16="http://schemas.microsoft.com/office/drawing/2014/main" id="{377FA5BF-A601-41E0-8ACD-3459E3AC4B2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27055" y="266701"/>
          <a:ext cx="1373536" cy="6654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98455</xdr:colOff>
      <xdr:row>1</xdr:row>
      <xdr:rowOff>76201</xdr:rowOff>
    </xdr:from>
    <xdr:to>
      <xdr:col>3</xdr:col>
      <xdr:colOff>1228151</xdr:colOff>
      <xdr:row>1</xdr:row>
      <xdr:rowOff>741681</xdr:rowOff>
    </xdr:to>
    <xdr:pic>
      <xdr:nvPicPr>
        <xdr:cNvPr id="2" name="Imagen 1">
          <a:extLst>
            <a:ext uri="{FF2B5EF4-FFF2-40B4-BE49-F238E27FC236}">
              <a16:creationId xmlns:a16="http://schemas.microsoft.com/office/drawing/2014/main" id="{6E2F1F92-7DD3-4EC0-97AA-27E2ADA765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27055" y="266701"/>
          <a:ext cx="1373536" cy="6654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98455</xdr:colOff>
      <xdr:row>1</xdr:row>
      <xdr:rowOff>76201</xdr:rowOff>
    </xdr:from>
    <xdr:to>
      <xdr:col>3</xdr:col>
      <xdr:colOff>1228151</xdr:colOff>
      <xdr:row>1</xdr:row>
      <xdr:rowOff>741681</xdr:rowOff>
    </xdr:to>
    <xdr:pic>
      <xdr:nvPicPr>
        <xdr:cNvPr id="2" name="Imagen 1">
          <a:extLst>
            <a:ext uri="{FF2B5EF4-FFF2-40B4-BE49-F238E27FC236}">
              <a16:creationId xmlns:a16="http://schemas.microsoft.com/office/drawing/2014/main" id="{A08B818B-0712-4601-9916-D3F2CE9A1A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730" b="21621"/>
        <a:stretch/>
      </xdr:blipFill>
      <xdr:spPr>
        <a:xfrm>
          <a:off x="327055" y="266701"/>
          <a:ext cx="1373536" cy="6654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AB077-AE5B-4E8D-A337-900EE2FDA82B}">
  <sheetPr>
    <tabColor rgb="FFFF0066"/>
  </sheetPr>
  <dimension ref="A1:N30"/>
  <sheetViews>
    <sheetView showGridLines="0" tabSelected="1" workbookViewId="0">
      <selection activeCell="P9" sqref="P9"/>
    </sheetView>
  </sheetViews>
  <sheetFormatPr baseColWidth="10" defaultRowHeight="14.4" x14ac:dyDescent="0.3"/>
  <cols>
    <col min="1" max="16384" width="11.5546875" style="1"/>
  </cols>
  <sheetData>
    <row r="1" spans="1:14" ht="15" thickBot="1" x14ac:dyDescent="0.35"/>
    <row r="2" spans="1:14" x14ac:dyDescent="0.3">
      <c r="A2" s="3"/>
      <c r="B2" s="4"/>
      <c r="C2" s="4"/>
      <c r="D2" s="5"/>
      <c r="E2" s="103" t="s">
        <v>0</v>
      </c>
      <c r="F2" s="104"/>
      <c r="G2" s="104"/>
      <c r="H2" s="104"/>
      <c r="I2" s="104"/>
      <c r="J2" s="104"/>
      <c r="K2" s="104"/>
      <c r="L2" s="104"/>
      <c r="M2" s="104"/>
      <c r="N2" s="105"/>
    </row>
    <row r="3" spans="1:14" x14ac:dyDescent="0.3">
      <c r="A3" s="10"/>
      <c r="B3" s="11"/>
      <c r="C3" s="11"/>
      <c r="D3" s="15"/>
      <c r="E3" s="106"/>
      <c r="F3" s="107"/>
      <c r="G3" s="107"/>
      <c r="H3" s="107"/>
      <c r="I3" s="107"/>
      <c r="J3" s="107"/>
      <c r="K3" s="107"/>
      <c r="L3" s="107"/>
      <c r="M3" s="107"/>
      <c r="N3" s="108"/>
    </row>
    <row r="4" spans="1:14" x14ac:dyDescent="0.3">
      <c r="A4" s="10"/>
      <c r="B4" s="11"/>
      <c r="C4" s="11"/>
      <c r="D4" s="15"/>
      <c r="E4" s="106"/>
      <c r="F4" s="107"/>
      <c r="G4" s="107"/>
      <c r="H4" s="107"/>
      <c r="I4" s="107"/>
      <c r="J4" s="107"/>
      <c r="K4" s="107"/>
      <c r="L4" s="107"/>
      <c r="M4" s="107"/>
      <c r="N4" s="108"/>
    </row>
    <row r="5" spans="1:14" x14ac:dyDescent="0.3">
      <c r="A5" s="10"/>
      <c r="B5" s="11"/>
      <c r="C5" s="11"/>
      <c r="D5" s="15"/>
      <c r="E5" s="106"/>
      <c r="F5" s="107"/>
      <c r="G5" s="107"/>
      <c r="H5" s="107"/>
      <c r="I5" s="107"/>
      <c r="J5" s="107"/>
      <c r="K5" s="107"/>
      <c r="L5" s="107"/>
      <c r="M5" s="107"/>
      <c r="N5" s="108"/>
    </row>
    <row r="6" spans="1:14" ht="15" thickBot="1" x14ac:dyDescent="0.35">
      <c r="A6" s="6"/>
      <c r="B6" s="7"/>
      <c r="C6" s="7"/>
      <c r="D6" s="8"/>
      <c r="E6" s="109"/>
      <c r="F6" s="110"/>
      <c r="G6" s="110"/>
      <c r="H6" s="110"/>
      <c r="I6" s="110"/>
      <c r="J6" s="110"/>
      <c r="K6" s="110"/>
      <c r="L6" s="110"/>
      <c r="M6" s="110"/>
      <c r="N6" s="111"/>
    </row>
    <row r="8" spans="1:14" ht="14.4" customHeight="1" x14ac:dyDescent="0.8">
      <c r="A8" s="2"/>
      <c r="B8" s="2"/>
      <c r="C8" s="2"/>
      <c r="D8" s="2"/>
      <c r="E8" s="2"/>
      <c r="F8" s="2"/>
      <c r="G8" s="2"/>
      <c r="H8" s="2"/>
      <c r="I8" s="2"/>
      <c r="J8" s="2"/>
      <c r="K8" s="2"/>
      <c r="L8" s="2"/>
      <c r="M8" s="2"/>
      <c r="N8" s="2"/>
    </row>
    <row r="9" spans="1:14" ht="255" customHeight="1" x14ac:dyDescent="0.8">
      <c r="A9" s="2"/>
      <c r="B9" s="112" t="s">
        <v>104</v>
      </c>
      <c r="C9" s="112"/>
      <c r="D9" s="112"/>
      <c r="E9" s="112"/>
      <c r="F9" s="112"/>
      <c r="G9" s="112"/>
      <c r="H9" s="112"/>
      <c r="I9" s="112"/>
      <c r="J9" s="112"/>
      <c r="K9" s="112"/>
      <c r="L9" s="112"/>
      <c r="M9" s="112"/>
      <c r="N9" s="112"/>
    </row>
    <row r="10" spans="1:14" ht="14.4" customHeight="1" thickBot="1" x14ac:dyDescent="0.35">
      <c r="B10" s="102"/>
      <c r="C10" s="102"/>
      <c r="D10" s="102"/>
      <c r="E10" s="102"/>
      <c r="F10" s="102"/>
      <c r="G10" s="102"/>
      <c r="H10" s="102"/>
      <c r="I10" s="102"/>
      <c r="J10" s="102"/>
      <c r="K10" s="102"/>
      <c r="L10" s="102"/>
      <c r="M10" s="102"/>
      <c r="N10" s="102"/>
    </row>
    <row r="11" spans="1:14" ht="14.4" customHeight="1" x14ac:dyDescent="0.3">
      <c r="B11" s="113" t="str">
        <f>_xlfn.CONCAT(+'INTRES SIMPLE'!E10+VF!E9+VF.PLAN!E9+VA!E9+INT.EFECTIVO!E9+TASA.NOMINAL!E9+NPER!E9+PAGO!E9," de 72 pts logrados")</f>
        <v>0 de 72 pts logrados</v>
      </c>
      <c r="C11" s="114"/>
      <c r="D11" s="115"/>
      <c r="E11" s="102"/>
      <c r="F11" s="102"/>
      <c r="G11" s="102"/>
      <c r="H11" s="102"/>
      <c r="I11" s="102"/>
      <c r="J11" s="102"/>
      <c r="K11" s="102"/>
      <c r="L11" s="102"/>
      <c r="M11" s="102"/>
      <c r="N11" s="102"/>
    </row>
    <row r="12" spans="1:14" ht="14.4" customHeight="1" x14ac:dyDescent="0.3">
      <c r="B12" s="116"/>
      <c r="C12" s="117"/>
      <c r="D12" s="118"/>
      <c r="E12" s="102"/>
      <c r="F12" s="102"/>
      <c r="G12" s="102"/>
      <c r="H12" s="102"/>
      <c r="I12" s="102"/>
      <c r="J12" s="102"/>
      <c r="K12" s="102"/>
      <c r="L12" s="102"/>
      <c r="M12" s="102"/>
      <c r="N12" s="102"/>
    </row>
    <row r="13" spans="1:14" ht="14.4" customHeight="1" thickBot="1" x14ac:dyDescent="0.35">
      <c r="B13" s="119"/>
      <c r="C13" s="120"/>
      <c r="D13" s="121"/>
      <c r="E13" s="102"/>
      <c r="F13" s="102"/>
      <c r="G13" s="102"/>
      <c r="H13" s="102"/>
      <c r="I13" s="102"/>
      <c r="J13" s="102"/>
      <c r="K13" s="102"/>
      <c r="L13" s="102"/>
      <c r="M13" s="102"/>
      <c r="N13" s="102"/>
    </row>
    <row r="14" spans="1:14" ht="14.4" customHeight="1" x14ac:dyDescent="0.3">
      <c r="B14" s="102"/>
      <c r="C14" s="102"/>
      <c r="D14" s="102"/>
      <c r="E14" s="102"/>
      <c r="F14" s="102"/>
      <c r="G14" s="102"/>
      <c r="H14" s="102"/>
      <c r="I14" s="102"/>
      <c r="J14" s="102"/>
      <c r="K14" s="102"/>
      <c r="L14" s="102"/>
      <c r="M14" s="102"/>
      <c r="N14" s="102"/>
    </row>
    <row r="15" spans="1:14" ht="14.4" customHeight="1" x14ac:dyDescent="0.3">
      <c r="B15" s="102"/>
      <c r="C15" s="102"/>
      <c r="D15" s="102"/>
      <c r="E15" s="102"/>
      <c r="F15" s="102"/>
      <c r="G15" s="102"/>
      <c r="H15" s="102"/>
      <c r="I15" s="102"/>
      <c r="J15" s="102"/>
      <c r="K15" s="102"/>
      <c r="L15" s="102"/>
      <c r="M15" s="102"/>
      <c r="N15" s="102"/>
    </row>
    <row r="16" spans="1:14" ht="14.4" customHeight="1" x14ac:dyDescent="0.3">
      <c r="B16" s="102"/>
      <c r="C16" s="102"/>
      <c r="D16" s="102"/>
      <c r="E16" s="102"/>
      <c r="F16" s="102"/>
      <c r="G16" s="102"/>
      <c r="H16" s="102"/>
      <c r="I16" s="102"/>
      <c r="J16" s="102"/>
      <c r="K16" s="102"/>
      <c r="L16" s="102"/>
      <c r="M16" s="102"/>
      <c r="N16" s="102"/>
    </row>
    <row r="17" spans="2:14" ht="14.4" customHeight="1" x14ac:dyDescent="0.3">
      <c r="B17" s="102"/>
      <c r="C17" s="102"/>
      <c r="D17" s="102"/>
      <c r="E17" s="102"/>
      <c r="F17" s="102"/>
      <c r="G17" s="102"/>
      <c r="H17" s="102"/>
      <c r="I17" s="102"/>
      <c r="J17" s="102"/>
      <c r="K17" s="102"/>
      <c r="L17" s="102"/>
      <c r="M17" s="102"/>
      <c r="N17" s="102"/>
    </row>
    <row r="18" spans="2:14" ht="14.4" customHeight="1" x14ac:dyDescent="0.3">
      <c r="B18" s="102"/>
      <c r="C18" s="102"/>
      <c r="D18" s="102"/>
      <c r="E18" s="102"/>
      <c r="F18" s="102"/>
      <c r="G18" s="102"/>
      <c r="H18" s="102"/>
      <c r="I18" s="102"/>
      <c r="J18" s="102"/>
      <c r="K18" s="102"/>
      <c r="L18" s="102"/>
      <c r="M18" s="102"/>
      <c r="N18" s="102"/>
    </row>
    <row r="19" spans="2:14" ht="14.4" customHeight="1" x14ac:dyDescent="0.3">
      <c r="B19" s="102"/>
      <c r="C19" s="102"/>
      <c r="D19" s="102"/>
      <c r="E19" s="102"/>
      <c r="F19" s="102"/>
      <c r="G19" s="102"/>
      <c r="H19" s="102"/>
      <c r="I19" s="102"/>
      <c r="J19" s="102"/>
      <c r="K19" s="102"/>
      <c r="L19" s="102"/>
      <c r="M19" s="102"/>
      <c r="N19" s="102"/>
    </row>
    <row r="20" spans="2:14" ht="14.4" customHeight="1" x14ac:dyDescent="0.3">
      <c r="B20" s="102"/>
      <c r="C20" s="102"/>
      <c r="D20" s="102"/>
      <c r="E20" s="102"/>
      <c r="F20" s="102"/>
      <c r="G20" s="102"/>
      <c r="H20" s="102"/>
      <c r="I20" s="102"/>
      <c r="J20" s="102"/>
      <c r="K20" s="102"/>
      <c r="L20" s="102"/>
      <c r="M20" s="102"/>
      <c r="N20" s="102"/>
    </row>
    <row r="21" spans="2:14" ht="14.4" customHeight="1" x14ac:dyDescent="0.3">
      <c r="B21" s="102"/>
      <c r="C21" s="102"/>
      <c r="D21" s="102"/>
      <c r="E21" s="102"/>
      <c r="F21" s="102"/>
      <c r="G21" s="102"/>
      <c r="H21" s="102"/>
      <c r="I21" s="102"/>
      <c r="J21" s="102"/>
      <c r="K21" s="102"/>
      <c r="L21" s="102"/>
      <c r="M21" s="102"/>
      <c r="N21" s="102"/>
    </row>
    <row r="22" spans="2:14" ht="14.4" customHeight="1" x14ac:dyDescent="0.3">
      <c r="B22" s="102"/>
      <c r="C22" s="102"/>
      <c r="D22" s="102"/>
      <c r="E22" s="102"/>
      <c r="F22" s="102"/>
      <c r="G22" s="102"/>
      <c r="H22" s="102"/>
      <c r="I22" s="102"/>
      <c r="J22" s="102"/>
      <c r="K22" s="102"/>
      <c r="L22" s="102"/>
      <c r="M22" s="102"/>
      <c r="N22" s="102"/>
    </row>
    <row r="23" spans="2:14" ht="14.4" customHeight="1" x14ac:dyDescent="0.3">
      <c r="B23" s="102"/>
      <c r="C23" s="102"/>
      <c r="D23" s="102"/>
      <c r="E23" s="102"/>
      <c r="F23" s="102"/>
      <c r="G23" s="102"/>
      <c r="H23" s="102"/>
      <c r="I23" s="102"/>
      <c r="J23" s="102"/>
      <c r="K23" s="102"/>
      <c r="L23" s="102"/>
      <c r="M23" s="102"/>
      <c r="N23" s="102"/>
    </row>
    <row r="24" spans="2:14" ht="14.4" customHeight="1" x14ac:dyDescent="0.3">
      <c r="B24" s="102"/>
      <c r="C24" s="102"/>
      <c r="D24" s="102"/>
      <c r="E24" s="102"/>
      <c r="F24" s="102"/>
      <c r="G24" s="102"/>
      <c r="H24" s="102"/>
      <c r="I24" s="102"/>
      <c r="J24" s="102"/>
      <c r="K24" s="102"/>
      <c r="L24" s="102"/>
      <c r="M24" s="102"/>
      <c r="N24" s="102"/>
    </row>
    <row r="25" spans="2:14" ht="14.4" customHeight="1" x14ac:dyDescent="0.3">
      <c r="B25" s="102"/>
      <c r="C25" s="102"/>
      <c r="D25" s="102"/>
      <c r="E25" s="102"/>
      <c r="F25" s="102"/>
      <c r="G25" s="102"/>
      <c r="H25" s="102"/>
      <c r="I25" s="102"/>
      <c r="J25" s="102"/>
      <c r="K25" s="102"/>
      <c r="L25" s="102"/>
      <c r="M25" s="102"/>
      <c r="N25" s="102"/>
    </row>
    <row r="26" spans="2:14" ht="14.4" customHeight="1" x14ac:dyDescent="0.3">
      <c r="B26" s="102"/>
      <c r="C26" s="102"/>
      <c r="D26" s="102"/>
      <c r="E26" s="102"/>
      <c r="F26" s="102"/>
      <c r="G26" s="102"/>
      <c r="H26" s="102"/>
      <c r="I26" s="102"/>
      <c r="J26" s="102"/>
      <c r="K26" s="102"/>
      <c r="L26" s="102"/>
      <c r="M26" s="102"/>
      <c r="N26" s="102"/>
    </row>
    <row r="27" spans="2:14" ht="14.4" customHeight="1" x14ac:dyDescent="0.3">
      <c r="B27" s="102"/>
      <c r="C27" s="102"/>
      <c r="D27" s="102"/>
      <c r="E27" s="102"/>
      <c r="F27" s="102"/>
      <c r="G27" s="102"/>
      <c r="H27" s="102"/>
      <c r="I27" s="102"/>
      <c r="J27" s="102"/>
      <c r="K27" s="102"/>
      <c r="L27" s="102"/>
      <c r="M27" s="102"/>
      <c r="N27" s="102"/>
    </row>
    <row r="28" spans="2:14" ht="14.4" customHeight="1" x14ac:dyDescent="0.3">
      <c r="B28" s="102"/>
      <c r="C28" s="102"/>
      <c r="D28" s="102"/>
      <c r="E28" s="102"/>
      <c r="F28" s="102"/>
      <c r="G28" s="102"/>
      <c r="H28" s="102"/>
      <c r="I28" s="102"/>
      <c r="J28" s="102"/>
      <c r="K28" s="102"/>
      <c r="L28" s="102"/>
      <c r="M28" s="102"/>
      <c r="N28" s="102"/>
    </row>
    <row r="29" spans="2:14" ht="14.4" customHeight="1" x14ac:dyDescent="0.3">
      <c r="B29" s="102"/>
      <c r="C29" s="102"/>
      <c r="D29" s="102"/>
      <c r="E29" s="102"/>
      <c r="F29" s="102"/>
      <c r="G29" s="102"/>
      <c r="H29" s="102"/>
      <c r="I29" s="102"/>
      <c r="J29" s="102"/>
      <c r="K29" s="102"/>
      <c r="L29" s="102"/>
      <c r="M29" s="102"/>
      <c r="N29" s="102"/>
    </row>
    <row r="30" spans="2:14" ht="14.4" customHeight="1" x14ac:dyDescent="0.3">
      <c r="B30" s="102"/>
      <c r="C30" s="102"/>
      <c r="D30" s="102"/>
      <c r="E30" s="102"/>
      <c r="F30" s="102"/>
      <c r="G30" s="102"/>
      <c r="H30" s="102"/>
      <c r="I30" s="102"/>
      <c r="J30" s="102"/>
      <c r="K30" s="102"/>
      <c r="L30" s="102"/>
      <c r="M30" s="102"/>
      <c r="N30" s="102"/>
    </row>
  </sheetData>
  <mergeCells count="3">
    <mergeCell ref="E2:N6"/>
    <mergeCell ref="B9:N9"/>
    <mergeCell ref="B11:D1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01C5-8B71-46B2-AF62-38451FCC2637}">
  <sheetPr>
    <tabColor theme="7"/>
  </sheetPr>
  <dimension ref="A1:M32"/>
  <sheetViews>
    <sheetView showGridLines="0" topLeftCell="A18" zoomScale="99" zoomScaleNormal="99" workbookViewId="0">
      <selection activeCell="E32" sqref="E32"/>
    </sheetView>
  </sheetViews>
  <sheetFormatPr baseColWidth="10" defaultRowHeight="14.4" x14ac:dyDescent="0.3"/>
  <cols>
    <col min="1" max="1" width="1.6640625" style="1" customWidth="1"/>
    <col min="2" max="2" width="1.6640625" style="25" customWidth="1"/>
    <col min="3" max="3" width="3.5546875" style="33" bestFit="1" customWidth="1"/>
    <col min="4" max="4" width="29.88671875" style="26" customWidth="1"/>
    <col min="5" max="5" width="13.109375" style="26" bestFit="1" customWidth="1"/>
    <col min="6" max="6" width="14" style="26" bestFit="1" customWidth="1"/>
    <col min="7" max="7" width="18.109375" style="26" bestFit="1" customWidth="1"/>
    <col min="8" max="8" width="12.6640625" style="26" bestFit="1" customWidth="1"/>
    <col min="9" max="16384" width="11.5546875" style="26"/>
  </cols>
  <sheetData>
    <row r="1" spans="3:13" s="1" customFormat="1" ht="15" thickBot="1" x14ac:dyDescent="0.35">
      <c r="G1" s="14"/>
    </row>
    <row r="2" spans="3:13" s="1" customFormat="1" ht="59.4" customHeight="1" thickBot="1" x14ac:dyDescent="0.35">
      <c r="C2" s="12"/>
      <c r="D2" s="13"/>
      <c r="E2" s="146" t="s">
        <v>3</v>
      </c>
      <c r="F2" s="147"/>
      <c r="G2" s="147"/>
      <c r="H2" s="147"/>
      <c r="I2" s="147"/>
      <c r="J2" s="147"/>
      <c r="K2" s="147"/>
      <c r="L2" s="148"/>
    </row>
    <row r="3" spans="3:13" s="1" customFormat="1" x14ac:dyDescent="0.3">
      <c r="E3" s="9"/>
      <c r="G3" s="14"/>
    </row>
    <row r="5" spans="3:13" ht="30.6" customHeight="1" x14ac:dyDescent="0.3">
      <c r="C5" s="32" t="s">
        <v>4</v>
      </c>
      <c r="D5" s="143" t="s">
        <v>8</v>
      </c>
      <c r="E5" s="144"/>
      <c r="F5" s="144"/>
      <c r="G5" s="144"/>
      <c r="H5" s="144"/>
      <c r="I5" s="144"/>
      <c r="J5" s="144"/>
      <c r="K5" s="144"/>
      <c r="L5" s="144"/>
    </row>
    <row r="7" spans="3:13" x14ac:dyDescent="0.3">
      <c r="D7" s="16" t="s">
        <v>5</v>
      </c>
      <c r="E7" s="17">
        <v>25000000</v>
      </c>
    </row>
    <row r="8" spans="3:13" x14ac:dyDescent="0.3">
      <c r="D8" s="16" t="s">
        <v>1</v>
      </c>
      <c r="E8" s="18">
        <v>0.11</v>
      </c>
    </row>
    <row r="9" spans="3:13" ht="15.6" x14ac:dyDescent="0.3">
      <c r="D9" s="16" t="s">
        <v>2</v>
      </c>
      <c r="E9" s="19">
        <v>5</v>
      </c>
    </row>
    <row r="10" spans="3:13" x14ac:dyDescent="0.3">
      <c r="D10" s="21" t="s">
        <v>7</v>
      </c>
      <c r="E10" s="20">
        <f>+E7*(1+E8*E9)</f>
        <v>38750000</v>
      </c>
    </row>
    <row r="12" spans="3:13" ht="37.799999999999997" customHeight="1" thickBot="1" x14ac:dyDescent="0.35">
      <c r="C12" s="32" t="s">
        <v>6</v>
      </c>
      <c r="D12" s="143" t="s">
        <v>17</v>
      </c>
      <c r="E12" s="143"/>
      <c r="F12" s="143"/>
      <c r="G12" s="143"/>
      <c r="H12" s="143"/>
      <c r="I12" s="143"/>
      <c r="J12" s="143"/>
      <c r="K12" s="143"/>
      <c r="L12" s="143"/>
    </row>
    <row r="13" spans="3:13" ht="15.6" customHeight="1" x14ac:dyDescent="0.3">
      <c r="C13" s="32"/>
      <c r="D13" s="16" t="s">
        <v>7</v>
      </c>
      <c r="E13" s="17">
        <v>5000000</v>
      </c>
      <c r="F13" s="17">
        <v>5000000</v>
      </c>
      <c r="H13" s="149" t="s">
        <v>15</v>
      </c>
      <c r="I13" s="152" t="s">
        <v>16</v>
      </c>
      <c r="J13" s="152"/>
      <c r="K13" s="152"/>
      <c r="L13" s="152"/>
      <c r="M13" s="153"/>
    </row>
    <row r="14" spans="3:13" x14ac:dyDescent="0.3">
      <c r="D14" s="16" t="s">
        <v>1</v>
      </c>
      <c r="E14" s="18">
        <v>0.15</v>
      </c>
      <c r="F14" s="18">
        <f>15%/12</f>
        <v>1.2499999999999999E-2</v>
      </c>
      <c r="H14" s="150"/>
      <c r="I14" s="154"/>
      <c r="J14" s="154"/>
      <c r="K14" s="154"/>
      <c r="L14" s="154"/>
      <c r="M14" s="155"/>
    </row>
    <row r="15" spans="3:13" ht="15.6" x14ac:dyDescent="0.3">
      <c r="D15" s="16" t="s">
        <v>2</v>
      </c>
      <c r="E15" s="19">
        <f>6/12</f>
        <v>0.5</v>
      </c>
      <c r="F15" s="19">
        <v>6</v>
      </c>
      <c r="H15" s="150"/>
      <c r="I15" s="154"/>
      <c r="J15" s="154"/>
      <c r="K15" s="154"/>
      <c r="L15" s="154"/>
      <c r="M15" s="155"/>
    </row>
    <row r="16" spans="3:13" ht="15" thickBot="1" x14ac:dyDescent="0.35">
      <c r="D16" s="21" t="s">
        <v>5</v>
      </c>
      <c r="E16" s="20">
        <f>+E13/(1+E14*E15)</f>
        <v>4651162.7906976743</v>
      </c>
      <c r="F16" s="20">
        <f>+F13/(1+F14*F15)</f>
        <v>4651162.7906976743</v>
      </c>
      <c r="H16" s="151"/>
      <c r="I16" s="156"/>
      <c r="J16" s="156"/>
      <c r="K16" s="156"/>
      <c r="L16" s="156"/>
      <c r="M16" s="157"/>
    </row>
    <row r="18" spans="1:12" ht="58.2" customHeight="1" x14ac:dyDescent="0.3">
      <c r="C18" s="32" t="s">
        <v>10</v>
      </c>
      <c r="D18" s="143" t="s">
        <v>14</v>
      </c>
      <c r="E18" s="144"/>
      <c r="F18" s="144"/>
      <c r="G18" s="144"/>
      <c r="H18" s="144"/>
      <c r="I18" s="144"/>
      <c r="J18" s="144"/>
      <c r="K18" s="144"/>
      <c r="L18" s="144"/>
    </row>
    <row r="19" spans="1:12" s="11" customFormat="1" ht="4.2" customHeight="1" x14ac:dyDescent="0.3">
      <c r="A19" s="1"/>
      <c r="B19" s="25"/>
      <c r="C19" s="34"/>
      <c r="D19" s="30"/>
      <c r="E19" s="30"/>
      <c r="F19" s="30"/>
      <c r="G19" s="30"/>
      <c r="H19" s="30"/>
    </row>
    <row r="20" spans="1:12" x14ac:dyDescent="0.3">
      <c r="D20" s="16" t="s">
        <v>5</v>
      </c>
      <c r="E20" s="17">
        <v>50000000</v>
      </c>
      <c r="G20" s="16" t="s">
        <v>7</v>
      </c>
      <c r="H20" s="23">
        <f>+E23</f>
        <v>122000000</v>
      </c>
    </row>
    <row r="21" spans="1:12" x14ac:dyDescent="0.3">
      <c r="D21" s="16" t="s">
        <v>1</v>
      </c>
      <c r="E21" s="18">
        <v>0.18</v>
      </c>
      <c r="G21" s="16" t="s">
        <v>5</v>
      </c>
      <c r="H21" s="23">
        <f>+E20</f>
        <v>50000000</v>
      </c>
    </row>
    <row r="22" spans="1:12" ht="15.6" x14ac:dyDescent="0.3">
      <c r="D22" s="16" t="s">
        <v>2</v>
      </c>
      <c r="E22" s="19">
        <v>8</v>
      </c>
      <c r="G22" s="22" t="s">
        <v>9</v>
      </c>
      <c r="H22" s="24">
        <f>+H20-H21</f>
        <v>72000000</v>
      </c>
    </row>
    <row r="23" spans="1:12" x14ac:dyDescent="0.3">
      <c r="D23" s="21" t="s">
        <v>7</v>
      </c>
      <c r="E23" s="20">
        <f>+E20*(1+E21*E22)</f>
        <v>122000000</v>
      </c>
    </row>
    <row r="24" spans="1:12" x14ac:dyDescent="0.3">
      <c r="D24" s="31"/>
      <c r="E24" s="29"/>
      <c r="F24" s="11"/>
      <c r="G24" s="11"/>
      <c r="H24" s="11"/>
    </row>
    <row r="26" spans="1:12" ht="30.6" customHeight="1" x14ac:dyDescent="0.3">
      <c r="C26" s="32" t="s">
        <v>13</v>
      </c>
      <c r="D26" s="143" t="s">
        <v>12</v>
      </c>
      <c r="E26" s="144"/>
      <c r="F26" s="144"/>
      <c r="G26" s="144"/>
      <c r="H26" s="144"/>
      <c r="I26" s="144"/>
      <c r="J26" s="144"/>
      <c r="K26" s="144"/>
      <c r="L26" s="144"/>
    </row>
    <row r="27" spans="1:12" x14ac:dyDescent="0.3">
      <c r="D27" s="145" t="s">
        <v>11</v>
      </c>
      <c r="E27" s="145"/>
    </row>
    <row r="28" spans="1:12" x14ac:dyDescent="0.3">
      <c r="D28" s="16" t="s">
        <v>9</v>
      </c>
      <c r="E28" s="17">
        <v>4500000</v>
      </c>
      <c r="G28" s="27" t="s">
        <v>5</v>
      </c>
      <c r="H28" s="20">
        <v>12500000</v>
      </c>
    </row>
    <row r="29" spans="1:12" x14ac:dyDescent="0.3">
      <c r="D29" s="16" t="s">
        <v>1</v>
      </c>
      <c r="E29" s="18">
        <v>0.12</v>
      </c>
      <c r="G29" s="16" t="s">
        <v>1</v>
      </c>
      <c r="H29" s="18">
        <v>0.12</v>
      </c>
    </row>
    <row r="30" spans="1:12" ht="15.6" x14ac:dyDescent="0.3">
      <c r="D30" s="16" t="s">
        <v>2</v>
      </c>
      <c r="E30" s="19">
        <v>3</v>
      </c>
      <c r="G30" s="16" t="s">
        <v>2</v>
      </c>
      <c r="H30" s="19">
        <v>3</v>
      </c>
    </row>
    <row r="31" spans="1:12" x14ac:dyDescent="0.3">
      <c r="D31" s="27" t="s">
        <v>5</v>
      </c>
      <c r="E31" s="20">
        <f>+E28/(E29*E30)</f>
        <v>12500000</v>
      </c>
      <c r="G31" s="16" t="s">
        <v>7</v>
      </c>
      <c r="H31" s="17">
        <f>+H28*(1+H29*H30)</f>
        <v>17000000</v>
      </c>
    </row>
    <row r="32" spans="1:12" x14ac:dyDescent="0.3">
      <c r="G32" s="16" t="s">
        <v>9</v>
      </c>
      <c r="H32" s="28">
        <f>+H31-H28</f>
        <v>4500000</v>
      </c>
    </row>
  </sheetData>
  <mergeCells count="8">
    <mergeCell ref="D26:L26"/>
    <mergeCell ref="D27:E27"/>
    <mergeCell ref="E2:L2"/>
    <mergeCell ref="D5:L5"/>
    <mergeCell ref="D12:L12"/>
    <mergeCell ref="H13:H16"/>
    <mergeCell ref="I13:M16"/>
    <mergeCell ref="D18:L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6DA7E-4C23-4FFE-B7AD-41FCE73876CF}">
  <sheetPr>
    <tabColor rgb="FF002060"/>
  </sheetPr>
  <dimension ref="A1:M92"/>
  <sheetViews>
    <sheetView showGridLines="0" zoomScale="126" zoomScaleNormal="126" workbookViewId="0">
      <selection activeCell="C6" sqref="C6:K10"/>
    </sheetView>
  </sheetViews>
  <sheetFormatPr baseColWidth="10" defaultRowHeight="14.4" x14ac:dyDescent="0.3"/>
  <cols>
    <col min="1" max="1" width="1.6640625" style="1" customWidth="1"/>
    <col min="2" max="2" width="1.6640625" style="25" customWidth="1"/>
    <col min="3" max="3" width="4.77734375" style="40" customWidth="1"/>
    <col min="4" max="4" width="29.88671875" style="36" customWidth="1"/>
    <col min="5" max="5" width="15.88671875" style="36" bestFit="1" customWidth="1"/>
    <col min="6" max="6" width="14" style="36" bestFit="1" customWidth="1"/>
    <col min="7" max="7" width="31.5546875" style="36" customWidth="1"/>
    <col min="8" max="8" width="12.6640625" style="36" bestFit="1" customWidth="1"/>
    <col min="9" max="11" width="11.5546875" style="36"/>
    <col min="12" max="12" width="3.77734375" style="36" hidden="1" customWidth="1"/>
    <col min="13" max="13" width="17.21875" style="36" hidden="1" customWidth="1"/>
    <col min="14" max="16384" width="11.5546875" style="26"/>
  </cols>
  <sheetData>
    <row r="1" spans="1:13" s="1" customFormat="1" x14ac:dyDescent="0.3">
      <c r="G1" s="14"/>
    </row>
    <row r="2" spans="1:13" s="1" customFormat="1" ht="6.6" customHeight="1" thickBot="1" x14ac:dyDescent="0.35">
      <c r="G2" s="14"/>
    </row>
    <row r="3" spans="1:13" s="1" customFormat="1" ht="59.4" customHeight="1" thickBot="1" x14ac:dyDescent="0.35">
      <c r="C3" s="12"/>
      <c r="D3" s="13"/>
      <c r="E3" s="124" t="s">
        <v>3</v>
      </c>
      <c r="F3" s="125"/>
      <c r="G3" s="125"/>
      <c r="H3" s="125"/>
      <c r="I3" s="125"/>
      <c r="J3" s="125"/>
      <c r="K3" s="126"/>
    </row>
    <row r="4" spans="1:13" s="1" customFormat="1" ht="8.4" customHeight="1" x14ac:dyDescent="0.3">
      <c r="E4" s="9"/>
      <c r="G4" s="14"/>
    </row>
    <row r="5" spans="1:13" s="57" customFormat="1" x14ac:dyDescent="0.3">
      <c r="A5" s="1"/>
    </row>
    <row r="6" spans="1:13" s="57" customFormat="1" ht="14.4" customHeight="1" x14ac:dyDescent="0.3">
      <c r="A6" s="1"/>
      <c r="C6" s="127" t="s">
        <v>39</v>
      </c>
      <c r="D6" s="127"/>
      <c r="E6" s="127"/>
      <c r="F6" s="127"/>
      <c r="G6" s="127"/>
      <c r="H6" s="127"/>
      <c r="I6" s="127"/>
      <c r="J6" s="127"/>
      <c r="K6" s="127"/>
      <c r="L6" s="58"/>
    </row>
    <row r="7" spans="1:13" s="57" customFormat="1" x14ac:dyDescent="0.3">
      <c r="A7" s="1"/>
      <c r="C7" s="127"/>
      <c r="D7" s="127"/>
      <c r="E7" s="127"/>
      <c r="F7" s="127"/>
      <c r="G7" s="127"/>
      <c r="H7" s="127"/>
      <c r="I7" s="127"/>
      <c r="J7" s="127"/>
      <c r="K7" s="127"/>
      <c r="L7" s="58"/>
    </row>
    <row r="8" spans="1:13" s="57" customFormat="1" x14ac:dyDescent="0.3">
      <c r="A8" s="1"/>
      <c r="C8" s="127"/>
      <c r="D8" s="127"/>
      <c r="E8" s="127"/>
      <c r="F8" s="127"/>
      <c r="G8" s="127"/>
      <c r="H8" s="127"/>
      <c r="I8" s="127"/>
      <c r="J8" s="127"/>
      <c r="K8" s="127"/>
      <c r="L8" s="58"/>
    </row>
    <row r="9" spans="1:13" s="57" customFormat="1" ht="15" thickBot="1" x14ac:dyDescent="0.35">
      <c r="A9" s="1"/>
      <c r="C9" s="127"/>
      <c r="D9" s="127"/>
      <c r="E9" s="127"/>
      <c r="F9" s="127"/>
      <c r="G9" s="127"/>
      <c r="H9" s="127"/>
      <c r="I9" s="127"/>
      <c r="J9" s="127"/>
      <c r="K9" s="127"/>
      <c r="L9" s="58"/>
    </row>
    <row r="10" spans="1:13" s="57" customFormat="1" ht="15" thickBot="1" x14ac:dyDescent="0.35">
      <c r="A10" s="1"/>
      <c r="C10" s="131" t="s">
        <v>38</v>
      </c>
      <c r="D10" s="131"/>
      <c r="E10" s="59">
        <f>+COUNTIF(L:L,"✔")*2</f>
        <v>0</v>
      </c>
      <c r="F10" s="58"/>
      <c r="G10" s="58"/>
      <c r="H10" s="58"/>
      <c r="I10" s="58"/>
      <c r="J10" s="58"/>
      <c r="K10" s="58"/>
      <c r="L10" s="58"/>
    </row>
    <row r="11" spans="1:13" s="57" customFormat="1" x14ac:dyDescent="0.3">
      <c r="A11" s="1"/>
    </row>
    <row r="12" spans="1:13" customFormat="1" x14ac:dyDescent="0.3">
      <c r="A12" s="1"/>
      <c r="B12" s="122"/>
      <c r="C12" s="123"/>
      <c r="D12" s="123"/>
      <c r="E12" s="123"/>
      <c r="F12" s="123"/>
      <c r="G12" s="123"/>
      <c r="H12" s="123"/>
      <c r="I12" s="123"/>
      <c r="J12" s="123"/>
      <c r="K12" s="123"/>
    </row>
    <row r="13" spans="1:13" ht="27.6" customHeight="1" x14ac:dyDescent="0.3">
      <c r="C13" s="35" t="s">
        <v>4</v>
      </c>
      <c r="D13" s="129" t="s">
        <v>21</v>
      </c>
      <c r="E13" s="129"/>
      <c r="F13" s="129"/>
      <c r="G13" s="129"/>
      <c r="H13" s="129"/>
      <c r="I13" s="129"/>
      <c r="J13" s="129"/>
      <c r="K13" s="129"/>
      <c r="L13" s="63"/>
    </row>
    <row r="14" spans="1:13" ht="13.2" customHeight="1" x14ac:dyDescent="0.3">
      <c r="C14" s="35"/>
      <c r="D14" s="37" t="s">
        <v>19</v>
      </c>
      <c r="E14" s="38"/>
      <c r="F14" s="39"/>
      <c r="G14"/>
      <c r="H14"/>
      <c r="I14" s="39"/>
      <c r="J14" s="39"/>
      <c r="K14" s="39"/>
      <c r="L14" s="39"/>
      <c r="M14" s="38">
        <v>85000000</v>
      </c>
    </row>
    <row r="15" spans="1:13" x14ac:dyDescent="0.3">
      <c r="D15" s="37" t="s">
        <v>1</v>
      </c>
      <c r="E15" s="41"/>
      <c r="F15" s="60"/>
      <c r="G15"/>
      <c r="H15"/>
      <c r="I15" s="43"/>
      <c r="J15" s="43"/>
      <c r="K15" s="43"/>
      <c r="L15" s="43"/>
      <c r="M15" s="41">
        <v>0.16</v>
      </c>
    </row>
    <row r="16" spans="1:13" ht="15.6" x14ac:dyDescent="0.3">
      <c r="D16" s="37" t="s">
        <v>20</v>
      </c>
      <c r="E16" s="44"/>
      <c r="F16" s="45"/>
      <c r="G16"/>
      <c r="H16"/>
      <c r="I16" s="45"/>
      <c r="J16" s="45"/>
      <c r="K16" s="45"/>
      <c r="L16" s="45"/>
      <c r="M16" s="44">
        <v>10</v>
      </c>
    </row>
    <row r="17" spans="1:13" x14ac:dyDescent="0.3">
      <c r="D17" s="46" t="s">
        <v>18</v>
      </c>
      <c r="E17" s="47"/>
      <c r="F17" s="61" t="str">
        <f>+IF(E17=M17,"✔","❌")</f>
        <v>❌</v>
      </c>
      <c r="G17"/>
      <c r="H17"/>
      <c r="I17" s="45"/>
      <c r="J17" s="45"/>
      <c r="K17" s="45"/>
      <c r="L17" s="61" t="str">
        <f>+IF(E17=M17,"✔","❌")</f>
        <v>❌</v>
      </c>
      <c r="M17" s="47">
        <f>+M14*M15*M16</f>
        <v>136000000</v>
      </c>
    </row>
    <row r="18" spans="1:13" s="11" customFormat="1" x14ac:dyDescent="0.3">
      <c r="A18" s="1"/>
      <c r="B18" s="25"/>
      <c r="C18" s="40"/>
      <c r="D18" s="50"/>
      <c r="E18" s="51"/>
      <c r="F18" s="43"/>
      <c r="G18" s="48"/>
      <c r="H18" s="49"/>
      <c r="I18" s="43"/>
      <c r="J18" s="43"/>
      <c r="K18" s="43"/>
      <c r="L18" s="43"/>
      <c r="M18" s="52"/>
    </row>
    <row r="19" spans="1:13" s="11" customFormat="1" x14ac:dyDescent="0.3">
      <c r="A19" s="1"/>
      <c r="B19" s="122"/>
      <c r="C19" s="123"/>
      <c r="D19" s="123"/>
      <c r="E19" s="123"/>
      <c r="F19" s="123"/>
      <c r="G19" s="123"/>
      <c r="H19" s="123"/>
      <c r="I19" s="123"/>
      <c r="J19" s="123"/>
      <c r="K19" s="123"/>
      <c r="L19" s="52"/>
      <c r="M19" s="52"/>
    </row>
    <row r="20" spans="1:13" s="11" customFormat="1" ht="40.200000000000003" customHeight="1" x14ac:dyDescent="0.3">
      <c r="A20" s="1"/>
      <c r="B20" s="25"/>
      <c r="C20" s="40" t="s">
        <v>6</v>
      </c>
      <c r="D20" s="128" t="s">
        <v>23</v>
      </c>
      <c r="E20" s="128"/>
      <c r="F20" s="128"/>
      <c r="G20" s="128"/>
      <c r="H20" s="128"/>
      <c r="I20" s="128"/>
      <c r="J20" s="128"/>
      <c r="K20" s="128"/>
      <c r="L20" s="64"/>
      <c r="M20" s="52"/>
    </row>
    <row r="21" spans="1:13" ht="15.6" customHeight="1" x14ac:dyDescent="0.3">
      <c r="D21" s="130" t="s">
        <v>11</v>
      </c>
      <c r="E21" s="130"/>
      <c r="F21" s="45"/>
      <c r="G21" s="130" t="s">
        <v>22</v>
      </c>
      <c r="H21" s="130"/>
      <c r="I21" s="45"/>
      <c r="J21" s="45"/>
      <c r="K21" s="45"/>
      <c r="L21" s="45"/>
    </row>
    <row r="22" spans="1:13" x14ac:dyDescent="0.3">
      <c r="D22" s="37" t="s">
        <v>9</v>
      </c>
      <c r="E22" s="38"/>
      <c r="F22" s="45"/>
      <c r="G22" s="53" t="s">
        <v>5</v>
      </c>
      <c r="H22" s="47"/>
      <c r="I22" s="45"/>
      <c r="J22" s="45"/>
      <c r="K22" s="45"/>
      <c r="L22" s="45"/>
      <c r="M22" s="38">
        <v>8750000</v>
      </c>
    </row>
    <row r="23" spans="1:13" x14ac:dyDescent="0.3">
      <c r="D23" s="37" t="s">
        <v>1</v>
      </c>
      <c r="E23" s="41"/>
      <c r="F23" s="45"/>
      <c r="G23" s="37" t="s">
        <v>1</v>
      </c>
      <c r="H23" s="41"/>
      <c r="I23" s="45"/>
      <c r="J23" s="45"/>
      <c r="K23" s="45"/>
      <c r="L23" s="45"/>
      <c r="M23" s="41">
        <v>0.1</v>
      </c>
    </row>
    <row r="24" spans="1:13" ht="15.6" x14ac:dyDescent="0.3">
      <c r="D24" s="37" t="s">
        <v>2</v>
      </c>
      <c r="E24" s="44"/>
      <c r="F24" s="45"/>
      <c r="G24" s="37" t="s">
        <v>2</v>
      </c>
      <c r="H24" s="44"/>
      <c r="I24" s="45"/>
      <c r="J24" s="45"/>
      <c r="K24" s="45"/>
      <c r="L24" s="45"/>
      <c r="M24" s="44">
        <v>5</v>
      </c>
    </row>
    <row r="25" spans="1:13" x14ac:dyDescent="0.3">
      <c r="D25" s="53" t="s">
        <v>5</v>
      </c>
      <c r="E25" s="47"/>
      <c r="F25" s="61" t="str">
        <f>+IF(E25=M25,"✔","❌")</f>
        <v>❌</v>
      </c>
      <c r="G25" s="37" t="s">
        <v>7</v>
      </c>
      <c r="H25" s="38"/>
      <c r="I25" s="45"/>
      <c r="J25" s="45"/>
      <c r="K25" s="45"/>
      <c r="L25" s="61" t="str">
        <f>+IF(E25=M25,"✔","❌")</f>
        <v>❌</v>
      </c>
      <c r="M25" s="47">
        <f>+M22/(M23*M24)</f>
        <v>17500000</v>
      </c>
    </row>
    <row r="26" spans="1:13" ht="13.8" customHeight="1" x14ac:dyDescent="0.3">
      <c r="D26" s="45"/>
      <c r="E26" s="45"/>
      <c r="F26" s="45"/>
      <c r="G26" s="37" t="s">
        <v>9</v>
      </c>
      <c r="H26" s="54"/>
      <c r="I26" s="45"/>
      <c r="J26" s="45"/>
      <c r="K26" s="45"/>
      <c r="L26" s="45"/>
    </row>
    <row r="27" spans="1:13" ht="13.8" customHeight="1" x14ac:dyDescent="0.3">
      <c r="D27" s="45"/>
      <c r="E27" s="45"/>
      <c r="F27" s="45"/>
      <c r="G27" s="56"/>
      <c r="H27" s="55"/>
      <c r="I27" s="45"/>
      <c r="J27" s="45"/>
      <c r="K27" s="45"/>
      <c r="L27" s="45"/>
    </row>
    <row r="28" spans="1:13" s="11" customFormat="1" ht="4.2" customHeight="1" x14ac:dyDescent="0.3">
      <c r="A28" s="1"/>
      <c r="B28" s="25"/>
      <c r="C28" s="40"/>
      <c r="D28" s="36"/>
      <c r="E28" s="36"/>
      <c r="F28" s="36"/>
      <c r="G28" s="36"/>
      <c r="H28" s="36"/>
      <c r="I28" s="36"/>
      <c r="J28" s="36"/>
      <c r="K28" s="36"/>
      <c r="L28" s="36"/>
      <c r="M28" s="36"/>
    </row>
    <row r="29" spans="1:13" x14ac:dyDescent="0.3">
      <c r="B29" s="122"/>
      <c r="C29" s="123"/>
      <c r="D29" s="123"/>
      <c r="E29" s="123"/>
      <c r="F29" s="123"/>
      <c r="G29" s="123"/>
      <c r="H29" s="123"/>
      <c r="I29" s="123"/>
      <c r="J29" s="123"/>
      <c r="K29" s="123"/>
    </row>
    <row r="30" spans="1:13" ht="30.6" customHeight="1" x14ac:dyDescent="0.3">
      <c r="C30" s="40" t="s">
        <v>10</v>
      </c>
      <c r="D30" s="132" t="s">
        <v>24</v>
      </c>
      <c r="E30" s="132"/>
      <c r="F30" s="132"/>
      <c r="G30" s="132"/>
      <c r="H30" s="132"/>
      <c r="I30" s="132"/>
      <c r="J30" s="132"/>
      <c r="K30" s="132"/>
      <c r="L30" s="62"/>
    </row>
    <row r="31" spans="1:13" x14ac:dyDescent="0.3">
      <c r="D31" s="45"/>
      <c r="E31" s="45"/>
      <c r="F31" s="45"/>
      <c r="G31" s="45"/>
      <c r="H31" s="45"/>
      <c r="I31" s="45"/>
      <c r="J31" s="45"/>
      <c r="K31" s="45"/>
      <c r="L31" s="45"/>
    </row>
    <row r="32" spans="1:13" x14ac:dyDescent="0.3">
      <c r="D32" s="37" t="s">
        <v>5</v>
      </c>
      <c r="E32" s="38"/>
      <c r="F32" s="45"/>
      <c r="G32" s="45"/>
      <c r="H32" s="45"/>
      <c r="I32" s="45"/>
      <c r="J32" s="45"/>
      <c r="K32" s="45"/>
      <c r="L32" s="45"/>
      <c r="M32" s="38">
        <v>18000000</v>
      </c>
    </row>
    <row r="33" spans="2:13" x14ac:dyDescent="0.3">
      <c r="D33" s="37" t="s">
        <v>1</v>
      </c>
      <c r="E33" s="41"/>
      <c r="F33" s="45"/>
      <c r="G33" s="45"/>
      <c r="H33" s="45"/>
      <c r="I33" s="45"/>
      <c r="J33" s="45"/>
      <c r="K33" s="45"/>
      <c r="L33" s="45"/>
      <c r="M33" s="41">
        <v>0.2</v>
      </c>
    </row>
    <row r="34" spans="2:13" ht="15.6" x14ac:dyDescent="0.3">
      <c r="D34" s="37" t="s">
        <v>2</v>
      </c>
      <c r="E34" s="44"/>
      <c r="F34" s="45"/>
      <c r="G34" s="45"/>
      <c r="H34" s="45"/>
      <c r="I34" s="45"/>
      <c r="J34" s="45"/>
      <c r="K34" s="45"/>
      <c r="L34" s="45"/>
      <c r="M34" s="44">
        <v>6</v>
      </c>
    </row>
    <row r="35" spans="2:13" ht="16.8" customHeight="1" x14ac:dyDescent="0.3">
      <c r="D35" s="46" t="s">
        <v>7</v>
      </c>
      <c r="E35" s="47"/>
      <c r="F35" s="61" t="str">
        <f>+IF(E35=M35,"✔","❌")</f>
        <v>❌</v>
      </c>
      <c r="G35" s="45"/>
      <c r="H35" s="45"/>
      <c r="I35" s="45"/>
      <c r="J35" s="45"/>
      <c r="K35" s="45"/>
      <c r="L35" s="61" t="str">
        <f>+IF(E35=M35,"✔","❌")</f>
        <v>❌</v>
      </c>
      <c r="M35" s="47">
        <f>+M32*(1+M33*M34)</f>
        <v>39600000</v>
      </c>
    </row>
    <row r="37" spans="2:13" x14ac:dyDescent="0.3">
      <c r="B37" s="122"/>
      <c r="C37" s="123"/>
      <c r="D37" s="123"/>
      <c r="E37" s="123"/>
      <c r="F37" s="123"/>
      <c r="G37" s="123"/>
      <c r="H37" s="123"/>
      <c r="I37" s="123"/>
      <c r="J37" s="123"/>
      <c r="K37" s="123"/>
    </row>
    <row r="38" spans="2:13" ht="39.6" customHeight="1" x14ac:dyDescent="0.3">
      <c r="C38" s="40" t="s">
        <v>13</v>
      </c>
      <c r="D38" s="129" t="s">
        <v>25</v>
      </c>
      <c r="E38" s="129"/>
      <c r="F38" s="129"/>
      <c r="G38" s="129"/>
      <c r="H38" s="129"/>
      <c r="I38" s="129"/>
      <c r="J38" s="129"/>
      <c r="K38" s="129"/>
      <c r="L38" s="62"/>
      <c r="M38" s="45"/>
    </row>
    <row r="39" spans="2:13" ht="14.4" customHeight="1" x14ac:dyDescent="0.3">
      <c r="D39" s="37" t="s">
        <v>7</v>
      </c>
      <c r="E39" s="38"/>
      <c r="F39"/>
      <c r="G39" s="45"/>
      <c r="H39"/>
      <c r="I39"/>
      <c r="J39"/>
      <c r="K39"/>
      <c r="L39"/>
      <c r="M39" s="38">
        <v>12000000</v>
      </c>
    </row>
    <row r="40" spans="2:13" x14ac:dyDescent="0.3">
      <c r="D40" s="37" t="s">
        <v>1</v>
      </c>
      <c r="E40" s="41"/>
      <c r="F40"/>
      <c r="G40" s="45"/>
      <c r="H40"/>
      <c r="I40"/>
      <c r="J40"/>
      <c r="K40"/>
      <c r="L40"/>
      <c r="M40" s="41">
        <v>0.13</v>
      </c>
    </row>
    <row r="41" spans="2:13" ht="15.6" x14ac:dyDescent="0.3">
      <c r="D41" s="37" t="s">
        <v>2</v>
      </c>
      <c r="E41" s="44"/>
      <c r="F41"/>
      <c r="G41" s="45"/>
      <c r="H41"/>
      <c r="I41"/>
      <c r="J41"/>
      <c r="K41"/>
      <c r="L41"/>
      <c r="M41" s="44">
        <f>8/12</f>
        <v>0.66666666666666663</v>
      </c>
    </row>
    <row r="42" spans="2:13" x14ac:dyDescent="0.3">
      <c r="D42" s="46" t="s">
        <v>5</v>
      </c>
      <c r="E42" s="47"/>
      <c r="F42" s="61" t="str">
        <f>+IF(E42=M42,"✔","❌")</f>
        <v>❌</v>
      </c>
      <c r="G42" s="45"/>
      <c r="H42"/>
      <c r="I42"/>
      <c r="J42"/>
      <c r="K42"/>
      <c r="L42" s="61" t="str">
        <f>+IF(E42=M42,"✔","❌")</f>
        <v>❌</v>
      </c>
      <c r="M42" s="47">
        <f>+M39/(1+M40*M41)</f>
        <v>11042944.785276074</v>
      </c>
    </row>
    <row r="44" spans="2:13" x14ac:dyDescent="0.3">
      <c r="B44" s="122"/>
      <c r="C44" s="123"/>
      <c r="D44" s="123"/>
      <c r="E44" s="123"/>
      <c r="F44" s="123"/>
      <c r="G44" s="123"/>
      <c r="H44" s="123"/>
      <c r="I44" s="123"/>
      <c r="J44" s="123"/>
      <c r="K44" s="123"/>
      <c r="L44" s="26"/>
    </row>
    <row r="45" spans="2:13" ht="30" customHeight="1" x14ac:dyDescent="0.3">
      <c r="C45" s="35" t="s">
        <v>26</v>
      </c>
      <c r="D45" s="129" t="s">
        <v>27</v>
      </c>
      <c r="E45" s="129"/>
      <c r="F45" s="129"/>
      <c r="G45" s="129"/>
      <c r="H45" s="129"/>
      <c r="I45" s="129"/>
      <c r="J45" s="129"/>
      <c r="K45" s="129"/>
      <c r="L45" s="63"/>
    </row>
    <row r="46" spans="2:13" x14ac:dyDescent="0.3">
      <c r="C46" s="35"/>
      <c r="D46" s="37" t="s">
        <v>19</v>
      </c>
      <c r="E46" s="38"/>
      <c r="F46" s="39"/>
      <c r="G46"/>
      <c r="H46"/>
      <c r="I46" s="39"/>
      <c r="J46" s="39"/>
      <c r="K46" s="39"/>
      <c r="L46" s="39"/>
      <c r="M46" s="38">
        <v>12000000</v>
      </c>
    </row>
    <row r="47" spans="2:13" x14ac:dyDescent="0.3">
      <c r="D47" s="37" t="s">
        <v>1</v>
      </c>
      <c r="E47" s="41"/>
      <c r="F47" s="42"/>
      <c r="G47"/>
      <c r="H47"/>
      <c r="I47" s="43"/>
      <c r="J47" s="43"/>
      <c r="K47" s="43"/>
      <c r="L47" s="43"/>
      <c r="M47" s="41">
        <v>0.2</v>
      </c>
    </row>
    <row r="48" spans="2:13" ht="15.6" x14ac:dyDescent="0.3">
      <c r="D48" s="37" t="s">
        <v>20</v>
      </c>
      <c r="E48" s="44"/>
      <c r="F48" s="45"/>
      <c r="G48"/>
      <c r="H48"/>
      <c r="I48" s="45"/>
      <c r="J48" s="45"/>
      <c r="K48" s="45"/>
      <c r="L48" s="45"/>
      <c r="M48" s="44">
        <v>4</v>
      </c>
    </row>
    <row r="49" spans="2:13" x14ac:dyDescent="0.3">
      <c r="D49" s="46" t="s">
        <v>18</v>
      </c>
      <c r="E49" s="47"/>
      <c r="F49" s="61" t="str">
        <f>+IF(E49=M49,"✔","❌")</f>
        <v>❌</v>
      </c>
      <c r="G49"/>
      <c r="H49"/>
      <c r="I49" s="45"/>
      <c r="J49" s="45"/>
      <c r="K49" s="45"/>
      <c r="L49" s="61" t="str">
        <f>+IF(E49=M49,"✔","❌")</f>
        <v>❌</v>
      </c>
      <c r="M49" s="47">
        <f>+M46*M47*M48</f>
        <v>9600000</v>
      </c>
    </row>
    <row r="50" spans="2:13" x14ac:dyDescent="0.3">
      <c r="D50" s="50"/>
      <c r="E50" s="51"/>
      <c r="F50" s="43"/>
      <c r="G50" s="48"/>
      <c r="H50" s="49"/>
      <c r="I50" s="43"/>
      <c r="J50" s="43"/>
      <c r="K50" s="43"/>
      <c r="L50" s="43"/>
    </row>
    <row r="51" spans="2:13" x14ac:dyDescent="0.3">
      <c r="B51" s="122"/>
      <c r="C51" s="123"/>
      <c r="D51" s="123"/>
      <c r="E51" s="123"/>
      <c r="F51" s="123"/>
      <c r="G51" s="123"/>
      <c r="H51" s="123"/>
      <c r="I51" s="123"/>
      <c r="J51" s="123"/>
      <c r="K51" s="123"/>
      <c r="L51" s="52"/>
    </row>
    <row r="52" spans="2:13" ht="33.6" customHeight="1" x14ac:dyDescent="0.3">
      <c r="C52" s="40" t="s">
        <v>28</v>
      </c>
      <c r="D52" s="128" t="s">
        <v>29</v>
      </c>
      <c r="E52" s="128"/>
      <c r="F52" s="128"/>
      <c r="G52" s="128"/>
      <c r="H52" s="128"/>
      <c r="I52" s="128"/>
      <c r="J52" s="128"/>
      <c r="K52" s="128"/>
      <c r="L52" s="64"/>
    </row>
    <row r="53" spans="2:13" x14ac:dyDescent="0.3">
      <c r="D53" s="130" t="s">
        <v>11</v>
      </c>
      <c r="E53" s="130"/>
      <c r="F53" s="45"/>
      <c r="G53" s="130" t="s">
        <v>22</v>
      </c>
      <c r="H53" s="130"/>
      <c r="I53" s="45"/>
      <c r="J53" s="45"/>
      <c r="K53" s="45"/>
      <c r="L53" s="45"/>
    </row>
    <row r="54" spans="2:13" x14ac:dyDescent="0.3">
      <c r="D54" s="37" t="s">
        <v>9</v>
      </c>
      <c r="E54" s="38"/>
      <c r="F54" s="45"/>
      <c r="G54" s="53" t="s">
        <v>5</v>
      </c>
      <c r="H54" s="47"/>
      <c r="I54" s="45"/>
      <c r="J54" s="45"/>
      <c r="K54" s="45"/>
      <c r="L54" s="45"/>
      <c r="M54" s="38">
        <v>25750000</v>
      </c>
    </row>
    <row r="55" spans="2:13" x14ac:dyDescent="0.3">
      <c r="D55" s="37" t="s">
        <v>1</v>
      </c>
      <c r="E55" s="41"/>
      <c r="F55" s="45"/>
      <c r="G55" s="37" t="s">
        <v>1</v>
      </c>
      <c r="H55" s="41"/>
      <c r="I55" s="45"/>
      <c r="J55" s="45"/>
      <c r="K55" s="45"/>
      <c r="L55" s="45"/>
      <c r="M55" s="41">
        <v>0.14000000000000001</v>
      </c>
    </row>
    <row r="56" spans="2:13" ht="15.6" x14ac:dyDescent="0.3">
      <c r="D56" s="37" t="s">
        <v>2</v>
      </c>
      <c r="E56" s="44"/>
      <c r="F56" s="45"/>
      <c r="G56" s="37" t="s">
        <v>2</v>
      </c>
      <c r="H56" s="44"/>
      <c r="I56" s="45"/>
      <c r="J56" s="45"/>
      <c r="K56" s="45"/>
      <c r="L56" s="45"/>
      <c r="M56" s="44">
        <v>8</v>
      </c>
    </row>
    <row r="57" spans="2:13" x14ac:dyDescent="0.3">
      <c r="D57" s="53" t="s">
        <v>5</v>
      </c>
      <c r="E57" s="47"/>
      <c r="F57" s="61" t="str">
        <f>+IF(E57=M57,"✔","❌")</f>
        <v>❌</v>
      </c>
      <c r="G57" s="37" t="s">
        <v>7</v>
      </c>
      <c r="H57" s="38"/>
      <c r="I57" s="45"/>
      <c r="J57" s="45"/>
      <c r="K57" s="45"/>
      <c r="L57" s="61" t="str">
        <f>+IF(E57=M57,"✔","❌")</f>
        <v>❌</v>
      </c>
      <c r="M57" s="47">
        <f>+M54/(M55*M56)</f>
        <v>22991071.428571425</v>
      </c>
    </row>
    <row r="58" spans="2:13" x14ac:dyDescent="0.3">
      <c r="D58" s="45"/>
      <c r="E58" s="45"/>
      <c r="F58" s="45"/>
      <c r="G58" s="37" t="s">
        <v>9</v>
      </c>
      <c r="H58" s="54"/>
      <c r="I58" s="45"/>
      <c r="J58" s="45"/>
      <c r="K58" s="45"/>
      <c r="L58" s="45"/>
    </row>
    <row r="59" spans="2:13" x14ac:dyDescent="0.3">
      <c r="D59" s="45"/>
      <c r="E59" s="45"/>
      <c r="F59" s="45"/>
      <c r="G59" s="56"/>
      <c r="H59" s="55"/>
      <c r="I59" s="45"/>
      <c r="J59" s="45"/>
      <c r="K59" s="45"/>
      <c r="L59" s="45"/>
    </row>
    <row r="61" spans="2:13" x14ac:dyDescent="0.3">
      <c r="B61" s="122"/>
      <c r="C61" s="123"/>
      <c r="D61" s="123"/>
      <c r="E61" s="123"/>
      <c r="F61" s="123"/>
      <c r="G61" s="123"/>
      <c r="H61" s="123"/>
      <c r="I61" s="123"/>
      <c r="J61" s="123"/>
      <c r="K61" s="123"/>
    </row>
    <row r="62" spans="2:13" ht="14.4" customHeight="1" x14ac:dyDescent="0.3">
      <c r="C62" s="40" t="s">
        <v>31</v>
      </c>
      <c r="D62" s="129" t="s">
        <v>30</v>
      </c>
      <c r="E62" s="129"/>
      <c r="F62" s="129"/>
      <c r="G62" s="129"/>
      <c r="H62" s="129"/>
      <c r="I62" s="129"/>
      <c r="J62" s="129"/>
      <c r="K62" s="129"/>
      <c r="L62" s="62"/>
    </row>
    <row r="63" spans="2:13" x14ac:dyDescent="0.3">
      <c r="D63" s="129"/>
      <c r="E63" s="129"/>
      <c r="F63" s="129"/>
      <c r="G63" s="129"/>
      <c r="H63" s="129"/>
      <c r="I63" s="129"/>
      <c r="J63" s="129"/>
      <c r="K63" s="129"/>
      <c r="L63" s="45"/>
    </row>
    <row r="64" spans="2:13" x14ac:dyDescent="0.3">
      <c r="D64" s="37" t="s">
        <v>5</v>
      </c>
      <c r="E64" s="38"/>
      <c r="F64" s="45"/>
      <c r="G64" s="45"/>
      <c r="H64" s="45"/>
      <c r="I64" s="45"/>
      <c r="J64" s="45"/>
      <c r="K64" s="45"/>
      <c r="L64" s="45"/>
      <c r="M64" s="38">
        <v>7500000</v>
      </c>
    </row>
    <row r="65" spans="2:13" x14ac:dyDescent="0.3">
      <c r="D65" s="37" t="s">
        <v>1</v>
      </c>
      <c r="E65" s="41"/>
      <c r="F65" s="45"/>
      <c r="G65" s="45"/>
      <c r="H65" s="45"/>
      <c r="I65" s="45"/>
      <c r="J65" s="45"/>
      <c r="K65" s="45"/>
      <c r="L65" s="45"/>
      <c r="M65" s="41">
        <v>0.06</v>
      </c>
    </row>
    <row r="66" spans="2:13" ht="15.6" x14ac:dyDescent="0.3">
      <c r="D66" s="37" t="s">
        <v>2</v>
      </c>
      <c r="E66" s="44"/>
      <c r="F66" s="45"/>
      <c r="G66" s="45"/>
      <c r="H66" s="45"/>
      <c r="I66" s="45"/>
      <c r="J66" s="45"/>
      <c r="K66" s="45"/>
      <c r="L66" s="45"/>
      <c r="M66" s="44">
        <v>4</v>
      </c>
    </row>
    <row r="67" spans="2:13" x14ac:dyDescent="0.3">
      <c r="D67" s="46" t="s">
        <v>7</v>
      </c>
      <c r="E67" s="47"/>
      <c r="F67" s="61" t="str">
        <f>+IF(E67=M67,"✔","❌")</f>
        <v>❌</v>
      </c>
      <c r="G67" s="45"/>
      <c r="H67" s="45"/>
      <c r="I67" s="45"/>
      <c r="J67" s="45"/>
      <c r="K67" s="45"/>
      <c r="L67" s="61" t="str">
        <f>+IF(E67=M67,"✔","❌")</f>
        <v>❌</v>
      </c>
      <c r="M67" s="47">
        <f>+M64*(1+M65*M66)</f>
        <v>9300000</v>
      </c>
    </row>
    <row r="69" spans="2:13" x14ac:dyDescent="0.3">
      <c r="B69" s="122"/>
      <c r="C69" s="123"/>
      <c r="D69" s="123"/>
      <c r="E69" s="123"/>
      <c r="F69" s="123"/>
      <c r="G69" s="123"/>
      <c r="H69" s="123"/>
      <c r="I69" s="123"/>
      <c r="J69" s="123"/>
      <c r="K69" s="123"/>
    </row>
    <row r="70" spans="2:13" ht="27.6" customHeight="1" x14ac:dyDescent="0.3">
      <c r="C70" s="40" t="s">
        <v>32</v>
      </c>
      <c r="D70" s="129" t="s">
        <v>33</v>
      </c>
      <c r="E70" s="129"/>
      <c r="F70" s="129"/>
      <c r="G70" s="129"/>
      <c r="H70" s="129"/>
      <c r="I70" s="129"/>
      <c r="J70" s="129"/>
      <c r="K70" s="129"/>
      <c r="L70" s="62"/>
    </row>
    <row r="71" spans="2:13" x14ac:dyDescent="0.3">
      <c r="D71" s="37" t="s">
        <v>7</v>
      </c>
      <c r="E71" s="38"/>
      <c r="F71"/>
      <c r="G71" s="45"/>
      <c r="H71"/>
      <c r="I71"/>
      <c r="J71"/>
      <c r="K71"/>
      <c r="L71"/>
      <c r="M71" s="38">
        <v>6000000</v>
      </c>
    </row>
    <row r="72" spans="2:13" x14ac:dyDescent="0.3">
      <c r="D72" s="37" t="s">
        <v>1</v>
      </c>
      <c r="E72" s="41"/>
      <c r="F72"/>
      <c r="G72" s="45"/>
      <c r="H72"/>
      <c r="I72"/>
      <c r="J72"/>
      <c r="K72"/>
      <c r="L72"/>
      <c r="M72" s="41">
        <v>0.11</v>
      </c>
    </row>
    <row r="73" spans="2:13" ht="15.6" x14ac:dyDescent="0.3">
      <c r="D73" s="37" t="s">
        <v>2</v>
      </c>
      <c r="E73" s="44"/>
      <c r="F73"/>
      <c r="G73" s="45"/>
      <c r="H73"/>
      <c r="I73"/>
      <c r="J73"/>
      <c r="K73"/>
      <c r="L73"/>
      <c r="M73" s="44">
        <f>5/12</f>
        <v>0.41666666666666669</v>
      </c>
    </row>
    <row r="74" spans="2:13" x14ac:dyDescent="0.3">
      <c r="D74" s="46" t="s">
        <v>5</v>
      </c>
      <c r="E74" s="47"/>
      <c r="F74" s="61" t="str">
        <f>+IF(E74=M74,"✔","❌")</f>
        <v>❌</v>
      </c>
      <c r="G74" s="45"/>
      <c r="H74"/>
      <c r="I74"/>
      <c r="J74"/>
      <c r="K74"/>
      <c r="L74" s="61" t="str">
        <f>+IF(E74=M74,"✔","❌")</f>
        <v>❌</v>
      </c>
      <c r="M74" s="47">
        <f>+M71/(1+M72*M73)</f>
        <v>5737051.7928286847</v>
      </c>
    </row>
    <row r="76" spans="2:13" x14ac:dyDescent="0.3">
      <c r="B76" s="122"/>
      <c r="C76" s="123"/>
      <c r="D76" s="123"/>
      <c r="E76" s="123"/>
      <c r="F76" s="123"/>
      <c r="G76" s="123"/>
      <c r="H76" s="123"/>
      <c r="I76" s="123"/>
      <c r="J76" s="123"/>
      <c r="K76" s="123"/>
      <c r="L76" s="52"/>
    </row>
    <row r="77" spans="2:13" ht="37.799999999999997" customHeight="1" x14ac:dyDescent="0.3">
      <c r="C77" s="40" t="s">
        <v>34</v>
      </c>
      <c r="D77" s="128" t="s">
        <v>35</v>
      </c>
      <c r="E77" s="128"/>
      <c r="F77" s="128"/>
      <c r="G77" s="128"/>
      <c r="H77" s="128"/>
      <c r="I77" s="128"/>
      <c r="J77" s="128"/>
      <c r="K77" s="128"/>
      <c r="L77" s="64"/>
    </row>
    <row r="78" spans="2:13" x14ac:dyDescent="0.3">
      <c r="D78" s="130" t="s">
        <v>11</v>
      </c>
      <c r="E78" s="130"/>
      <c r="F78" s="45"/>
      <c r="G78" s="130" t="s">
        <v>22</v>
      </c>
      <c r="H78" s="130"/>
      <c r="I78" s="45"/>
      <c r="J78" s="45"/>
      <c r="K78" s="45"/>
      <c r="L78" s="45"/>
    </row>
    <row r="79" spans="2:13" x14ac:dyDescent="0.3">
      <c r="D79" s="37" t="s">
        <v>9</v>
      </c>
      <c r="E79" s="38"/>
      <c r="F79" s="45"/>
      <c r="G79" s="53" t="s">
        <v>5</v>
      </c>
      <c r="H79" s="47"/>
      <c r="I79" s="45"/>
      <c r="J79" s="45"/>
      <c r="K79" s="45"/>
      <c r="L79" s="45"/>
      <c r="M79" s="38">
        <v>12550000</v>
      </c>
    </row>
    <row r="80" spans="2:13" x14ac:dyDescent="0.3">
      <c r="D80" s="37" t="s">
        <v>1</v>
      </c>
      <c r="E80" s="41"/>
      <c r="F80" s="45"/>
      <c r="G80" s="37" t="s">
        <v>1</v>
      </c>
      <c r="H80" s="41"/>
      <c r="I80" s="45"/>
      <c r="J80" s="45"/>
      <c r="K80" s="45"/>
      <c r="L80" s="45"/>
      <c r="M80" s="41">
        <v>0.15</v>
      </c>
    </row>
    <row r="81" spans="2:13" ht="15.6" x14ac:dyDescent="0.3">
      <c r="D81" s="37" t="s">
        <v>2</v>
      </c>
      <c r="E81" s="44"/>
      <c r="F81" s="45"/>
      <c r="G81" s="37" t="s">
        <v>2</v>
      </c>
      <c r="H81" s="44"/>
      <c r="I81" s="45"/>
      <c r="J81" s="45"/>
      <c r="K81" s="45"/>
      <c r="L81" s="45"/>
      <c r="M81" s="44">
        <v>6</v>
      </c>
    </row>
    <row r="82" spans="2:13" x14ac:dyDescent="0.3">
      <c r="D82" s="53" t="s">
        <v>5</v>
      </c>
      <c r="E82" s="47"/>
      <c r="F82" s="61" t="str">
        <f>+IF(E82=M82,"✔","❌")</f>
        <v>❌</v>
      </c>
      <c r="G82" s="37" t="s">
        <v>7</v>
      </c>
      <c r="H82" s="38"/>
      <c r="I82" s="45"/>
      <c r="J82" s="45"/>
      <c r="K82" s="45"/>
      <c r="L82" s="61" t="str">
        <f>+IF(E82=M82,"✔","❌")</f>
        <v>❌</v>
      </c>
      <c r="M82" s="47">
        <f>+M79/(M80*M81)</f>
        <v>13944444.444444446</v>
      </c>
    </row>
    <row r="83" spans="2:13" x14ac:dyDescent="0.3">
      <c r="D83" s="45"/>
      <c r="E83" s="45"/>
      <c r="F83" s="45"/>
      <c r="G83" s="37" t="s">
        <v>9</v>
      </c>
      <c r="H83" s="54"/>
      <c r="I83" s="45"/>
      <c r="J83" s="45"/>
      <c r="K83" s="45"/>
      <c r="L83" s="45"/>
    </row>
    <row r="84" spans="2:13" x14ac:dyDescent="0.3">
      <c r="D84" s="45"/>
      <c r="E84" s="45"/>
      <c r="F84" s="45"/>
      <c r="G84" s="56"/>
      <c r="H84" s="55"/>
      <c r="I84" s="45"/>
      <c r="J84" s="45"/>
      <c r="K84" s="45"/>
      <c r="L84" s="45"/>
    </row>
    <row r="86" spans="2:13" x14ac:dyDescent="0.3">
      <c r="B86" s="122"/>
      <c r="C86" s="123"/>
      <c r="D86" s="123"/>
      <c r="E86" s="123"/>
      <c r="F86" s="123"/>
      <c r="G86" s="123"/>
      <c r="H86" s="123"/>
      <c r="I86" s="123"/>
      <c r="J86" s="123"/>
      <c r="K86" s="123"/>
    </row>
    <row r="87" spans="2:13" ht="14.4" customHeight="1" x14ac:dyDescent="0.3">
      <c r="C87" s="40" t="s">
        <v>36</v>
      </c>
      <c r="D87" s="129" t="s">
        <v>37</v>
      </c>
      <c r="E87" s="129"/>
      <c r="F87" s="129"/>
      <c r="G87" s="129"/>
      <c r="H87" s="129"/>
      <c r="I87" s="129"/>
      <c r="J87" s="129"/>
      <c r="K87" s="129"/>
      <c r="L87" s="62"/>
    </row>
    <row r="88" spans="2:13" x14ac:dyDescent="0.3">
      <c r="D88" s="129"/>
      <c r="E88" s="129"/>
      <c r="F88" s="129"/>
      <c r="G88" s="129"/>
      <c r="H88" s="129"/>
      <c r="I88" s="129"/>
      <c r="J88" s="129"/>
      <c r="K88" s="129"/>
      <c r="L88" s="45"/>
    </row>
    <row r="89" spans="2:13" x14ac:dyDescent="0.3">
      <c r="D89" s="37" t="s">
        <v>5</v>
      </c>
      <c r="E89" s="38"/>
      <c r="F89" s="45"/>
      <c r="G89" s="45"/>
      <c r="H89" s="45"/>
      <c r="I89" s="45"/>
      <c r="J89" s="45"/>
      <c r="K89" s="45"/>
      <c r="L89" s="45"/>
      <c r="M89" s="38">
        <v>10500000</v>
      </c>
    </row>
    <row r="90" spans="2:13" x14ac:dyDescent="0.3">
      <c r="D90" s="37" t="s">
        <v>1</v>
      </c>
      <c r="E90" s="41"/>
      <c r="F90" s="45"/>
      <c r="G90" s="45"/>
      <c r="H90" s="45"/>
      <c r="I90" s="45"/>
      <c r="J90" s="45"/>
      <c r="K90" s="45"/>
      <c r="L90" s="45"/>
      <c r="M90" s="41">
        <v>0.06</v>
      </c>
    </row>
    <row r="91" spans="2:13" ht="15.6" x14ac:dyDescent="0.3">
      <c r="D91" s="37" t="s">
        <v>2</v>
      </c>
      <c r="E91" s="44"/>
      <c r="F91" s="45"/>
      <c r="G91" s="45"/>
      <c r="H91" s="45"/>
      <c r="I91" s="45"/>
      <c r="J91" s="45"/>
      <c r="K91" s="45"/>
      <c r="L91" s="45"/>
      <c r="M91" s="44">
        <v>4</v>
      </c>
    </row>
    <row r="92" spans="2:13" x14ac:dyDescent="0.3">
      <c r="D92" s="46" t="s">
        <v>7</v>
      </c>
      <c r="E92" s="47"/>
      <c r="F92" s="61" t="str">
        <f>+IF(E92=M92,"✔","❌")</f>
        <v>❌</v>
      </c>
      <c r="G92" s="45"/>
      <c r="H92" s="45"/>
      <c r="I92" s="45"/>
      <c r="J92" s="45"/>
      <c r="K92" s="45"/>
      <c r="L92" s="61" t="str">
        <f>+IF(E92=M92,"✔","❌")</f>
        <v>❌</v>
      </c>
      <c r="M92" s="47">
        <f>+M89*(1+M90*M91)</f>
        <v>13020000</v>
      </c>
    </row>
  </sheetData>
  <mergeCells count="29">
    <mergeCell ref="B44:K44"/>
    <mergeCell ref="B51:K51"/>
    <mergeCell ref="D53:E53"/>
    <mergeCell ref="G53:H53"/>
    <mergeCell ref="C10:D10"/>
    <mergeCell ref="B12:K12"/>
    <mergeCell ref="D13:K13"/>
    <mergeCell ref="D20:K20"/>
    <mergeCell ref="D30:K30"/>
    <mergeCell ref="D21:E21"/>
    <mergeCell ref="G21:H21"/>
    <mergeCell ref="B19:K19"/>
    <mergeCell ref="B29:K29"/>
    <mergeCell ref="B37:K37"/>
    <mergeCell ref="E3:K3"/>
    <mergeCell ref="C6:K9"/>
    <mergeCell ref="D77:K77"/>
    <mergeCell ref="D87:K88"/>
    <mergeCell ref="B76:K76"/>
    <mergeCell ref="D78:E78"/>
    <mergeCell ref="G78:H78"/>
    <mergeCell ref="B86:K86"/>
    <mergeCell ref="D38:K38"/>
    <mergeCell ref="D45:K45"/>
    <mergeCell ref="D52:K52"/>
    <mergeCell ref="D62:K63"/>
    <mergeCell ref="D70:K70"/>
    <mergeCell ref="B61:K61"/>
    <mergeCell ref="B69:K6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6F897-5002-4A2F-BC8E-962718866EEF}">
  <sheetPr>
    <tabColor rgb="FF002060"/>
  </sheetPr>
  <dimension ref="A1:P79"/>
  <sheetViews>
    <sheetView showGridLines="0" topLeftCell="B1" zoomScale="126" zoomScaleNormal="126" workbookViewId="0">
      <selection activeCell="E9" sqref="E9"/>
    </sheetView>
  </sheetViews>
  <sheetFormatPr baseColWidth="10" defaultRowHeight="14.4" x14ac:dyDescent="0.3"/>
  <cols>
    <col min="1" max="1" width="1.6640625" style="1" customWidth="1"/>
    <col min="2" max="2" width="1.6640625" style="81" customWidth="1"/>
    <col min="3" max="3" width="3.5546875" style="36" bestFit="1" customWidth="1"/>
    <col min="4" max="4" width="20.21875" style="36" customWidth="1"/>
    <col min="5" max="6" width="15.109375" style="36" bestFit="1" customWidth="1"/>
    <col min="7" max="7" width="20.44140625" style="36" customWidth="1"/>
    <col min="8" max="8" width="12.6640625" style="36" bestFit="1" customWidth="1"/>
    <col min="9" max="12" width="11.5546875" style="36"/>
    <col min="14" max="15" width="11.5546875" hidden="1" customWidth="1"/>
    <col min="16" max="16" width="12.6640625" hidden="1" customWidth="1"/>
  </cols>
  <sheetData>
    <row r="1" spans="2:13" s="1" customFormat="1" ht="15" thickBot="1" x14ac:dyDescent="0.35"/>
    <row r="2" spans="2:13" s="1" customFormat="1" ht="59.4" customHeight="1" thickBot="1" x14ac:dyDescent="0.35">
      <c r="C2" s="12"/>
      <c r="D2" s="13"/>
      <c r="E2" s="124" t="s">
        <v>40</v>
      </c>
      <c r="F2" s="125"/>
      <c r="G2" s="125"/>
      <c r="H2" s="125"/>
      <c r="I2" s="125"/>
      <c r="J2" s="125"/>
      <c r="K2" s="125"/>
      <c r="L2" s="126"/>
    </row>
    <row r="3" spans="2:13" s="1" customFormat="1" x14ac:dyDescent="0.3">
      <c r="E3" s="9"/>
    </row>
    <row r="4" spans="2:13" x14ac:dyDescent="0.3">
      <c r="B4" s="122"/>
      <c r="C4" s="123"/>
      <c r="D4" s="123"/>
      <c r="E4" s="123"/>
      <c r="F4" s="123"/>
      <c r="G4" s="123"/>
      <c r="H4" s="123"/>
      <c r="I4" s="123"/>
      <c r="J4" s="123"/>
      <c r="K4" s="123"/>
      <c r="L4" s="123"/>
    </row>
    <row r="5" spans="2:13" x14ac:dyDescent="0.3">
      <c r="B5" s="25"/>
      <c r="C5"/>
      <c r="D5" s="127" t="s">
        <v>80</v>
      </c>
      <c r="E5" s="127"/>
      <c r="F5" s="127"/>
      <c r="G5" s="127"/>
      <c r="H5" s="127"/>
      <c r="I5" s="127"/>
      <c r="J5" s="127"/>
      <c r="K5" s="127"/>
      <c r="L5" s="127"/>
    </row>
    <row r="6" spans="2:13" x14ac:dyDescent="0.3">
      <c r="B6" s="25"/>
      <c r="C6"/>
      <c r="D6" s="127"/>
      <c r="E6" s="127"/>
      <c r="F6" s="127"/>
      <c r="G6" s="127"/>
      <c r="H6" s="127"/>
      <c r="I6" s="127"/>
      <c r="J6" s="127"/>
      <c r="K6" s="127"/>
      <c r="L6" s="127"/>
    </row>
    <row r="7" spans="2:13" x14ac:dyDescent="0.3">
      <c r="B7" s="25"/>
      <c r="C7"/>
      <c r="D7" s="127"/>
      <c r="E7" s="127"/>
      <c r="F7" s="127"/>
      <c r="G7" s="127"/>
      <c r="H7" s="127"/>
      <c r="I7" s="127"/>
      <c r="J7" s="127"/>
      <c r="K7" s="127"/>
      <c r="L7" s="127"/>
    </row>
    <row r="8" spans="2:13" ht="15" thickBot="1" x14ac:dyDescent="0.35">
      <c r="B8" s="25"/>
      <c r="C8"/>
      <c r="D8" s="127"/>
      <c r="E8" s="127"/>
      <c r="F8" s="127"/>
      <c r="G8" s="127"/>
      <c r="H8" s="127"/>
      <c r="I8" s="127"/>
      <c r="J8" s="127"/>
      <c r="K8" s="127"/>
      <c r="L8" s="127"/>
    </row>
    <row r="9" spans="2:13" ht="15" thickBot="1" x14ac:dyDescent="0.35">
      <c r="B9" s="25"/>
      <c r="C9"/>
      <c r="D9" s="92" t="s">
        <v>38</v>
      </c>
      <c r="E9" s="59">
        <f>+COUNTIF($N$16:$N$77,"✔")*2</f>
        <v>0</v>
      </c>
      <c r="F9" s="65"/>
      <c r="G9" s="65"/>
      <c r="H9" s="65"/>
      <c r="I9" s="65"/>
      <c r="J9" s="65"/>
      <c r="K9" s="65"/>
      <c r="L9" s="65"/>
    </row>
    <row r="10" spans="2:13" x14ac:dyDescent="0.3">
      <c r="B10" s="25"/>
      <c r="C10"/>
      <c r="D10" s="79"/>
      <c r="E10" s="58"/>
      <c r="F10" s="65"/>
      <c r="G10" s="65"/>
      <c r="H10" s="65"/>
      <c r="I10" s="65"/>
      <c r="J10" s="65"/>
      <c r="K10" s="65"/>
      <c r="L10" s="65"/>
    </row>
    <row r="11" spans="2:13" x14ac:dyDescent="0.3">
      <c r="B11" s="122"/>
      <c r="C11" s="123"/>
      <c r="D11" s="123"/>
      <c r="E11" s="123"/>
      <c r="F11" s="123"/>
      <c r="G11" s="123"/>
      <c r="H11" s="123"/>
      <c r="I11" s="123"/>
      <c r="J11" s="123"/>
      <c r="K11" s="123"/>
      <c r="L11" s="123"/>
    </row>
    <row r="12" spans="2:13" ht="14.4" customHeight="1" x14ac:dyDescent="0.3">
      <c r="C12" s="82" t="s">
        <v>4</v>
      </c>
      <c r="D12" s="135" t="s">
        <v>81</v>
      </c>
      <c r="E12" s="135"/>
      <c r="F12" s="135"/>
      <c r="G12" s="135"/>
      <c r="H12" s="135"/>
      <c r="I12" s="135"/>
      <c r="J12" s="135"/>
      <c r="K12" s="135"/>
      <c r="L12" s="135"/>
      <c r="M12" s="78"/>
    </row>
    <row r="13" spans="2:13" x14ac:dyDescent="0.3">
      <c r="D13" s="135"/>
      <c r="E13" s="135"/>
      <c r="F13" s="135"/>
      <c r="G13" s="135"/>
      <c r="H13" s="135"/>
      <c r="I13" s="135"/>
      <c r="J13" s="135"/>
      <c r="K13" s="135"/>
      <c r="L13" s="135"/>
      <c r="M13" s="78"/>
    </row>
    <row r="14" spans="2:13" x14ac:dyDescent="0.3">
      <c r="D14" s="135"/>
      <c r="E14" s="135"/>
      <c r="F14" s="135"/>
      <c r="G14" s="135"/>
      <c r="H14" s="135"/>
      <c r="I14" s="135"/>
      <c r="J14" s="135"/>
      <c r="K14" s="135"/>
      <c r="L14" s="135"/>
      <c r="M14" s="78"/>
    </row>
    <row r="15" spans="2:13" ht="33.6" customHeight="1" x14ac:dyDescent="0.3">
      <c r="D15" s="135"/>
      <c r="E15" s="135"/>
      <c r="F15" s="135"/>
      <c r="G15" s="135"/>
      <c r="H15" s="135"/>
      <c r="I15" s="135"/>
      <c r="J15" s="135"/>
      <c r="K15" s="135"/>
      <c r="L15" s="135"/>
      <c r="M15" s="67"/>
    </row>
    <row r="16" spans="2:13" x14ac:dyDescent="0.3">
      <c r="D16" s="83" t="s">
        <v>46</v>
      </c>
      <c r="G16" s="83" t="s">
        <v>47</v>
      </c>
    </row>
    <row r="17" spans="2:16" x14ac:dyDescent="0.3">
      <c r="D17" s="84" t="s">
        <v>41</v>
      </c>
      <c r="E17" s="85"/>
      <c r="G17" s="84" t="s">
        <v>41</v>
      </c>
      <c r="H17" s="85"/>
      <c r="J17" s="84" t="s">
        <v>46</v>
      </c>
      <c r="K17" s="86"/>
      <c r="O17" s="68" t="s">
        <v>46</v>
      </c>
      <c r="P17" s="69">
        <v>27021430.758476287</v>
      </c>
    </row>
    <row r="18" spans="2:16" x14ac:dyDescent="0.3">
      <c r="D18" s="84" t="s">
        <v>42</v>
      </c>
      <c r="E18" s="86"/>
      <c r="G18" s="84" t="s">
        <v>42</v>
      </c>
      <c r="H18" s="86"/>
      <c r="J18" s="84" t="s">
        <v>47</v>
      </c>
      <c r="K18" s="86"/>
      <c r="O18" s="68" t="s">
        <v>47</v>
      </c>
      <c r="P18" s="69">
        <v>26868092.737686135</v>
      </c>
    </row>
    <row r="19" spans="2:16" x14ac:dyDescent="0.3">
      <c r="D19" s="84" t="s">
        <v>43</v>
      </c>
      <c r="E19" s="86"/>
      <c r="G19" s="84" t="s">
        <v>43</v>
      </c>
      <c r="H19" s="86"/>
      <c r="J19" s="84" t="s">
        <v>48</v>
      </c>
      <c r="K19" s="86"/>
      <c r="O19" s="68" t="s">
        <v>48</v>
      </c>
      <c r="P19" s="69">
        <v>153338.02079015225</v>
      </c>
    </row>
    <row r="20" spans="2:16" x14ac:dyDescent="0.3">
      <c r="D20" s="84" t="s">
        <v>44</v>
      </c>
      <c r="E20" s="86"/>
      <c r="G20" s="84" t="s">
        <v>44</v>
      </c>
      <c r="H20" s="86"/>
    </row>
    <row r="21" spans="2:16" x14ac:dyDescent="0.3">
      <c r="D21" s="84" t="s">
        <v>45</v>
      </c>
      <c r="E21" s="86"/>
      <c r="G21" s="84" t="s">
        <v>45</v>
      </c>
      <c r="H21" s="86"/>
      <c r="J21" s="87" t="s">
        <v>74</v>
      </c>
      <c r="O21" s="80" t="s">
        <v>74</v>
      </c>
    </row>
    <row r="22" spans="2:16" x14ac:dyDescent="0.3">
      <c r="D22" s="88" t="s">
        <v>49</v>
      </c>
      <c r="E22" s="86"/>
      <c r="F22" s="89"/>
      <c r="G22" s="88" t="s">
        <v>49</v>
      </c>
      <c r="H22" s="86"/>
      <c r="J22" s="84" t="s">
        <v>73</v>
      </c>
      <c r="K22" s="86"/>
      <c r="L22" s="36" t="str">
        <f>+IF($K$22=$P$22,"✔","❌")</f>
        <v>❌</v>
      </c>
      <c r="N22" t="str">
        <f>+IF($K$22=$P$22,"✔","❌")</f>
        <v>❌</v>
      </c>
      <c r="O22" s="68" t="s">
        <v>73</v>
      </c>
      <c r="P22" s="69">
        <v>1</v>
      </c>
    </row>
    <row r="24" spans="2:16" x14ac:dyDescent="0.3">
      <c r="B24" s="133"/>
      <c r="C24" s="134"/>
      <c r="D24" s="134"/>
      <c r="E24" s="134"/>
      <c r="F24" s="134"/>
      <c r="G24" s="134"/>
      <c r="H24" s="134"/>
      <c r="I24" s="134"/>
      <c r="J24" s="134"/>
      <c r="K24" s="134"/>
      <c r="L24" s="134"/>
    </row>
    <row r="25" spans="2:16" ht="30.6" customHeight="1" x14ac:dyDescent="0.3">
      <c r="C25" s="40" t="s">
        <v>6</v>
      </c>
      <c r="D25" s="135" t="s">
        <v>75</v>
      </c>
      <c r="E25" s="135"/>
      <c r="F25" s="135"/>
      <c r="G25" s="135"/>
      <c r="H25" s="135"/>
      <c r="I25" s="135"/>
      <c r="J25" s="135"/>
      <c r="K25" s="135"/>
      <c r="L25" s="90"/>
      <c r="M25" s="78"/>
    </row>
    <row r="26" spans="2:16" x14ac:dyDescent="0.3">
      <c r="D26" s="90"/>
      <c r="E26" s="90"/>
      <c r="F26" s="90"/>
      <c r="G26" s="90"/>
      <c r="H26" s="90"/>
      <c r="I26" s="90"/>
      <c r="J26" s="90"/>
      <c r="K26" s="90"/>
      <c r="L26" s="90"/>
      <c r="M26" s="78"/>
    </row>
    <row r="27" spans="2:16" x14ac:dyDescent="0.3">
      <c r="D27" s="84" t="s">
        <v>41</v>
      </c>
      <c r="E27" s="91"/>
      <c r="O27" s="68" t="s">
        <v>41</v>
      </c>
      <c r="P27" s="71">
        <v>0.16</v>
      </c>
    </row>
    <row r="28" spans="2:16" x14ac:dyDescent="0.3">
      <c r="D28" s="84" t="s">
        <v>42</v>
      </c>
      <c r="E28" s="86"/>
      <c r="O28" s="68" t="s">
        <v>42</v>
      </c>
      <c r="P28" s="69">
        <v>3</v>
      </c>
    </row>
    <row r="29" spans="2:16" x14ac:dyDescent="0.3">
      <c r="D29" s="84" t="s">
        <v>43</v>
      </c>
      <c r="E29" s="86"/>
      <c r="O29" s="68" t="s">
        <v>43</v>
      </c>
      <c r="P29" s="69"/>
    </row>
    <row r="30" spans="2:16" x14ac:dyDescent="0.3">
      <c r="D30" s="84" t="s">
        <v>44</v>
      </c>
      <c r="E30" s="86"/>
      <c r="O30" s="68" t="s">
        <v>44</v>
      </c>
      <c r="P30" s="69">
        <v>-25000000</v>
      </c>
    </row>
    <row r="31" spans="2:16" x14ac:dyDescent="0.3">
      <c r="D31" s="84" t="s">
        <v>45</v>
      </c>
      <c r="E31" s="86"/>
      <c r="O31" s="68" t="s">
        <v>45</v>
      </c>
      <c r="P31" s="69"/>
    </row>
    <row r="32" spans="2:16" x14ac:dyDescent="0.3">
      <c r="D32" s="88" t="s">
        <v>49</v>
      </c>
      <c r="E32" s="86"/>
      <c r="F32" s="36" t="str">
        <f>+IF($E$32=$P$32,"✔","❌")</f>
        <v>❌</v>
      </c>
      <c r="N32" t="str">
        <f>+IF($E$32=$P$32,"✔","❌")</f>
        <v>❌</v>
      </c>
      <c r="O32" s="70" t="s">
        <v>49</v>
      </c>
      <c r="P32" s="69">
        <f>+FV(P27,P28,,P30)</f>
        <v>39022399.999999993</v>
      </c>
    </row>
    <row r="34" spans="2:16" x14ac:dyDescent="0.3">
      <c r="B34" s="133"/>
      <c r="C34" s="134"/>
      <c r="D34" s="134"/>
      <c r="E34" s="134"/>
      <c r="F34" s="134"/>
      <c r="G34" s="134"/>
      <c r="H34" s="134"/>
      <c r="I34" s="134"/>
      <c r="J34" s="134"/>
      <c r="K34" s="134"/>
      <c r="L34" s="134"/>
    </row>
    <row r="35" spans="2:16" ht="14.4" customHeight="1" x14ac:dyDescent="0.3">
      <c r="C35" s="82" t="s">
        <v>10</v>
      </c>
      <c r="D35" s="135" t="s">
        <v>76</v>
      </c>
      <c r="E35" s="135"/>
      <c r="F35" s="135"/>
      <c r="G35" s="135"/>
      <c r="H35" s="135"/>
      <c r="I35" s="135"/>
      <c r="J35" s="135"/>
      <c r="K35" s="135"/>
      <c r="L35" s="135"/>
      <c r="M35" s="78"/>
    </row>
    <row r="36" spans="2:16" x14ac:dyDescent="0.3">
      <c r="D36" s="135"/>
      <c r="E36" s="135"/>
      <c r="F36" s="135"/>
      <c r="G36" s="135"/>
      <c r="H36" s="135"/>
      <c r="I36" s="135"/>
      <c r="J36" s="135"/>
      <c r="K36" s="135"/>
      <c r="L36" s="135"/>
      <c r="M36" s="78"/>
    </row>
    <row r="37" spans="2:16" x14ac:dyDescent="0.3">
      <c r="D37" s="90"/>
      <c r="E37" s="90"/>
      <c r="F37" s="90"/>
      <c r="G37" s="90"/>
      <c r="H37" s="90"/>
      <c r="I37" s="90"/>
      <c r="J37" s="90"/>
      <c r="K37" s="90"/>
      <c r="L37" s="90"/>
      <c r="M37" s="78"/>
    </row>
    <row r="38" spans="2:16" x14ac:dyDescent="0.3">
      <c r="D38" s="84" t="s">
        <v>41</v>
      </c>
      <c r="E38" s="91"/>
      <c r="O38" s="68" t="s">
        <v>41</v>
      </c>
      <c r="P38" s="71">
        <v>0.12</v>
      </c>
    </row>
    <row r="39" spans="2:16" x14ac:dyDescent="0.3">
      <c r="D39" s="84" t="s">
        <v>42</v>
      </c>
      <c r="E39" s="86"/>
      <c r="O39" s="68" t="s">
        <v>42</v>
      </c>
      <c r="P39" s="69">
        <v>48</v>
      </c>
    </row>
    <row r="40" spans="2:16" x14ac:dyDescent="0.3">
      <c r="D40" s="84" t="s">
        <v>43</v>
      </c>
      <c r="E40" s="86"/>
      <c r="O40" s="68" t="s">
        <v>43</v>
      </c>
      <c r="P40" s="69">
        <v>-500000</v>
      </c>
    </row>
    <row r="41" spans="2:16" x14ac:dyDescent="0.3">
      <c r="D41" s="84" t="s">
        <v>44</v>
      </c>
      <c r="E41" s="86"/>
      <c r="O41" s="68" t="s">
        <v>44</v>
      </c>
      <c r="P41" s="69"/>
    </row>
    <row r="42" spans="2:16" x14ac:dyDescent="0.3">
      <c r="D42" s="84" t="s">
        <v>45</v>
      </c>
      <c r="E42" s="86"/>
      <c r="O42" s="68" t="s">
        <v>45</v>
      </c>
      <c r="P42" s="69">
        <v>0</v>
      </c>
    </row>
    <row r="43" spans="2:16" x14ac:dyDescent="0.3">
      <c r="D43" s="88" t="s">
        <v>49</v>
      </c>
      <c r="E43" s="86"/>
      <c r="F43" s="36" t="str">
        <f>+IF($E$43=$P$43,"✔","❌")</f>
        <v>❌</v>
      </c>
      <c r="N43" t="str">
        <f>+IF($E$43=$P$43,"✔","❌")</f>
        <v>❌</v>
      </c>
      <c r="O43" s="70" t="s">
        <v>49</v>
      </c>
      <c r="P43" s="69">
        <f>+FV(P38/12,P39,P40)</f>
        <v>30611303.884123262</v>
      </c>
    </row>
    <row r="45" spans="2:16" x14ac:dyDescent="0.3">
      <c r="B45" s="133"/>
      <c r="C45" s="134"/>
      <c r="D45" s="134"/>
      <c r="E45" s="134"/>
      <c r="F45" s="134"/>
      <c r="G45" s="134"/>
      <c r="H45" s="134"/>
      <c r="I45" s="134"/>
      <c r="J45" s="134"/>
      <c r="K45" s="134"/>
      <c r="L45" s="134"/>
    </row>
    <row r="46" spans="2:16" x14ac:dyDescent="0.3">
      <c r="C46" s="82" t="s">
        <v>13</v>
      </c>
      <c r="D46" s="135" t="s">
        <v>77</v>
      </c>
      <c r="E46" s="135"/>
      <c r="F46" s="135"/>
      <c r="G46" s="135"/>
      <c r="H46" s="135"/>
      <c r="I46" s="135"/>
      <c r="J46" s="135"/>
      <c r="K46" s="135"/>
      <c r="L46" s="135"/>
    </row>
    <row r="47" spans="2:16" x14ac:dyDescent="0.3">
      <c r="D47" s="135"/>
      <c r="E47" s="135"/>
      <c r="F47" s="135"/>
      <c r="G47" s="135"/>
      <c r="H47" s="135"/>
      <c r="I47" s="135"/>
      <c r="J47" s="135"/>
      <c r="K47" s="135"/>
      <c r="L47" s="135"/>
    </row>
    <row r="48" spans="2:16" x14ac:dyDescent="0.3">
      <c r="D48" s="135"/>
      <c r="E48" s="135"/>
      <c r="F48" s="135"/>
      <c r="G48" s="135"/>
      <c r="H48" s="135"/>
      <c r="I48" s="135"/>
      <c r="J48" s="135"/>
      <c r="K48" s="135"/>
      <c r="L48" s="135"/>
    </row>
    <row r="49" spans="2:16" ht="33.6" customHeight="1" x14ac:dyDescent="0.3">
      <c r="D49" s="135"/>
      <c r="E49" s="135"/>
      <c r="F49" s="135"/>
      <c r="G49" s="135"/>
      <c r="H49" s="135"/>
      <c r="I49" s="135"/>
      <c r="J49" s="135"/>
      <c r="K49" s="135"/>
      <c r="L49" s="135"/>
    </row>
    <row r="50" spans="2:16" x14ac:dyDescent="0.3">
      <c r="D50" s="83" t="s">
        <v>46</v>
      </c>
      <c r="G50" s="83" t="s">
        <v>47</v>
      </c>
    </row>
    <row r="51" spans="2:16" x14ac:dyDescent="0.3">
      <c r="D51" s="84" t="s">
        <v>41</v>
      </c>
      <c r="E51" s="85"/>
      <c r="G51" s="84" t="s">
        <v>41</v>
      </c>
      <c r="H51" s="85"/>
      <c r="J51" s="84" t="s">
        <v>46</v>
      </c>
      <c r="K51" s="86"/>
      <c r="O51" s="68" t="s">
        <v>46</v>
      </c>
      <c r="P51" s="69">
        <v>73200701.686578065</v>
      </c>
    </row>
    <row r="52" spans="2:16" x14ac:dyDescent="0.3">
      <c r="D52" s="84" t="s">
        <v>42</v>
      </c>
      <c r="E52" s="86"/>
      <c r="G52" s="84" t="s">
        <v>42</v>
      </c>
      <c r="H52" s="86"/>
      <c r="J52" s="84" t="s">
        <v>47</v>
      </c>
      <c r="K52" s="86"/>
      <c r="O52" s="68" t="s">
        <v>47</v>
      </c>
      <c r="P52" s="69">
        <v>73020090.756894276</v>
      </c>
    </row>
    <row r="53" spans="2:16" x14ac:dyDescent="0.3">
      <c r="D53" s="84" t="s">
        <v>43</v>
      </c>
      <c r="E53" s="86"/>
      <c r="G53" s="84" t="s">
        <v>43</v>
      </c>
      <c r="H53" s="86"/>
      <c r="J53" s="84" t="s">
        <v>48</v>
      </c>
      <c r="K53" s="86"/>
      <c r="O53" s="68" t="s">
        <v>48</v>
      </c>
      <c r="P53" s="69">
        <v>180610.92968378961</v>
      </c>
    </row>
    <row r="54" spans="2:16" x14ac:dyDescent="0.3">
      <c r="D54" s="84" t="s">
        <v>44</v>
      </c>
      <c r="E54" s="86"/>
      <c r="G54" s="84" t="s">
        <v>44</v>
      </c>
      <c r="H54" s="86"/>
    </row>
    <row r="55" spans="2:16" x14ac:dyDescent="0.3">
      <c r="D55" s="84" t="s">
        <v>45</v>
      </c>
      <c r="E55" s="86"/>
      <c r="G55" s="84" t="s">
        <v>45</v>
      </c>
      <c r="H55" s="86"/>
      <c r="J55" s="87" t="s">
        <v>74</v>
      </c>
      <c r="O55" s="80" t="s">
        <v>74</v>
      </c>
    </row>
    <row r="56" spans="2:16" x14ac:dyDescent="0.3">
      <c r="D56" s="88" t="s">
        <v>49</v>
      </c>
      <c r="E56" s="86"/>
      <c r="F56" s="89"/>
      <c r="G56" s="88" t="s">
        <v>49</v>
      </c>
      <c r="H56" s="86"/>
      <c r="J56" s="84" t="s">
        <v>73</v>
      </c>
      <c r="K56" s="86"/>
      <c r="L56" s="36" t="str">
        <f>+IF($K$56=$P$56,"✔","❌")</f>
        <v>❌</v>
      </c>
      <c r="N56" t="str">
        <f>+IF($K$56=$P$56,"✔","❌")</f>
        <v>❌</v>
      </c>
      <c r="O56" s="68" t="s">
        <v>73</v>
      </c>
      <c r="P56" s="69">
        <v>1</v>
      </c>
    </row>
    <row r="58" spans="2:16" x14ac:dyDescent="0.3">
      <c r="B58" s="133"/>
      <c r="C58" s="134"/>
      <c r="D58" s="134"/>
      <c r="E58" s="134"/>
      <c r="F58" s="134"/>
      <c r="G58" s="134"/>
      <c r="H58" s="134"/>
      <c r="I58" s="134"/>
      <c r="J58" s="134"/>
      <c r="K58" s="134"/>
      <c r="L58" s="134"/>
    </row>
    <row r="59" spans="2:16" ht="36" customHeight="1" x14ac:dyDescent="0.3">
      <c r="C59" s="40" t="s">
        <v>26</v>
      </c>
      <c r="D59" s="135" t="s">
        <v>78</v>
      </c>
      <c r="E59" s="135"/>
      <c r="F59" s="135"/>
      <c r="G59" s="135"/>
      <c r="H59" s="135"/>
      <c r="I59" s="135"/>
      <c r="J59" s="135"/>
      <c r="K59" s="135"/>
      <c r="L59" s="90"/>
    </row>
    <row r="60" spans="2:16" x14ac:dyDescent="0.3">
      <c r="D60" s="90"/>
      <c r="E60" s="90"/>
      <c r="F60" s="90"/>
      <c r="G60" s="90"/>
      <c r="H60" s="90"/>
      <c r="I60" s="90"/>
      <c r="J60" s="90"/>
      <c r="K60" s="90"/>
      <c r="L60" s="90"/>
    </row>
    <row r="61" spans="2:16" x14ac:dyDescent="0.3">
      <c r="D61" s="84" t="s">
        <v>41</v>
      </c>
      <c r="E61" s="91"/>
      <c r="O61" s="68" t="s">
        <v>41</v>
      </c>
      <c r="P61" s="71">
        <v>0.14000000000000001</v>
      </c>
    </row>
    <row r="62" spans="2:16" x14ac:dyDescent="0.3">
      <c r="D62" s="84" t="s">
        <v>42</v>
      </c>
      <c r="E62" s="86"/>
      <c r="O62" s="68" t="s">
        <v>42</v>
      </c>
      <c r="P62" s="69">
        <v>10</v>
      </c>
    </row>
    <row r="63" spans="2:16" x14ac:dyDescent="0.3">
      <c r="D63" s="84" t="s">
        <v>43</v>
      </c>
      <c r="E63" s="86"/>
      <c r="O63" s="68" t="s">
        <v>43</v>
      </c>
      <c r="P63" s="69"/>
    </row>
    <row r="64" spans="2:16" x14ac:dyDescent="0.3">
      <c r="D64" s="84" t="s">
        <v>44</v>
      </c>
      <c r="E64" s="86"/>
      <c r="O64" s="68" t="s">
        <v>44</v>
      </c>
      <c r="P64" s="69">
        <v>-300000000</v>
      </c>
    </row>
    <row r="65" spans="2:16" x14ac:dyDescent="0.3">
      <c r="D65" s="84" t="s">
        <v>45</v>
      </c>
      <c r="E65" s="86"/>
      <c r="O65" s="68" t="s">
        <v>45</v>
      </c>
      <c r="P65" s="69"/>
    </row>
    <row r="66" spans="2:16" x14ac:dyDescent="0.3">
      <c r="D66" s="88" t="s">
        <v>49</v>
      </c>
      <c r="E66" s="86"/>
      <c r="F66" s="36" t="str">
        <f>+IF($E$66=$P$66,"✔","❌")</f>
        <v>❌</v>
      </c>
      <c r="N66" t="str">
        <f>+IF($E$66=$P$66,"✔","❌")</f>
        <v>❌</v>
      </c>
      <c r="O66" s="70" t="s">
        <v>49</v>
      </c>
      <c r="P66" s="69">
        <f>+FV(P61,P62,,P64)</f>
        <v>1112166394.2355711</v>
      </c>
    </row>
    <row r="68" spans="2:16" x14ac:dyDescent="0.3">
      <c r="B68" s="133"/>
      <c r="C68" s="134"/>
      <c r="D68" s="134"/>
      <c r="E68" s="134"/>
      <c r="F68" s="134"/>
      <c r="G68" s="134"/>
      <c r="H68" s="134"/>
      <c r="I68" s="134"/>
      <c r="J68" s="134"/>
      <c r="K68" s="134"/>
      <c r="L68" s="134"/>
    </row>
    <row r="69" spans="2:16" x14ac:dyDescent="0.3">
      <c r="C69" s="82">
        <v>6</v>
      </c>
      <c r="D69" s="135" t="s">
        <v>79</v>
      </c>
      <c r="E69" s="135"/>
      <c r="F69" s="135"/>
      <c r="G69" s="135"/>
      <c r="H69" s="135"/>
      <c r="I69" s="135"/>
      <c r="J69" s="135"/>
      <c r="K69" s="135"/>
      <c r="L69" s="135"/>
    </row>
    <row r="70" spans="2:16" x14ac:dyDescent="0.3">
      <c r="D70" s="135"/>
      <c r="E70" s="135"/>
      <c r="F70" s="135"/>
      <c r="G70" s="135"/>
      <c r="H70" s="135"/>
      <c r="I70" s="135"/>
      <c r="J70" s="135"/>
      <c r="K70" s="135"/>
      <c r="L70" s="135"/>
    </row>
    <row r="71" spans="2:16" x14ac:dyDescent="0.3">
      <c r="D71" s="90"/>
      <c r="E71" s="90"/>
      <c r="F71" s="90"/>
      <c r="G71" s="90"/>
      <c r="H71" s="90"/>
      <c r="I71" s="90"/>
      <c r="J71" s="90"/>
      <c r="K71" s="90"/>
      <c r="L71" s="90"/>
    </row>
    <row r="72" spans="2:16" x14ac:dyDescent="0.3">
      <c r="D72" s="84" t="s">
        <v>41</v>
      </c>
      <c r="E72" s="91"/>
      <c r="O72" s="68" t="s">
        <v>41</v>
      </c>
      <c r="P72" s="71">
        <v>0.15</v>
      </c>
    </row>
    <row r="73" spans="2:16" x14ac:dyDescent="0.3">
      <c r="D73" s="84" t="s">
        <v>42</v>
      </c>
      <c r="E73" s="86"/>
      <c r="O73" s="68" t="s">
        <v>42</v>
      </c>
      <c r="P73" s="69">
        <v>24</v>
      </c>
    </row>
    <row r="74" spans="2:16" x14ac:dyDescent="0.3">
      <c r="D74" s="84" t="s">
        <v>43</v>
      </c>
      <c r="E74" s="86"/>
      <c r="O74" s="68" t="s">
        <v>43</v>
      </c>
      <c r="P74" s="69">
        <v>-750000</v>
      </c>
    </row>
    <row r="75" spans="2:16" x14ac:dyDescent="0.3">
      <c r="D75" s="84" t="s">
        <v>44</v>
      </c>
      <c r="E75" s="86"/>
      <c r="O75" s="68" t="s">
        <v>44</v>
      </c>
      <c r="P75" s="69"/>
    </row>
    <row r="76" spans="2:16" x14ac:dyDescent="0.3">
      <c r="D76" s="84" t="s">
        <v>45</v>
      </c>
      <c r="E76" s="86"/>
      <c r="O76" s="68" t="s">
        <v>45</v>
      </c>
      <c r="P76" s="69">
        <v>0</v>
      </c>
    </row>
    <row r="77" spans="2:16" x14ac:dyDescent="0.3">
      <c r="D77" s="88" t="s">
        <v>49</v>
      </c>
      <c r="E77" s="86"/>
      <c r="F77" s="36" t="str">
        <f>+IF($E$77=$P$77,"✔","❌")</f>
        <v>❌</v>
      </c>
      <c r="N77" t="str">
        <f>+IF($E$77=$P$77,"✔","❌")</f>
        <v>❌</v>
      </c>
      <c r="O77" s="70" t="s">
        <v>49</v>
      </c>
      <c r="P77" s="69">
        <f>+FV(P72/12,P73,P74)</f>
        <v>20841063.024861056</v>
      </c>
    </row>
    <row r="79" spans="2:16" x14ac:dyDescent="0.3">
      <c r="B79" s="133"/>
      <c r="C79" s="134"/>
      <c r="D79" s="134"/>
      <c r="E79" s="134"/>
      <c r="F79" s="134"/>
      <c r="G79" s="134"/>
      <c r="H79" s="134"/>
      <c r="I79" s="134"/>
      <c r="J79" s="134"/>
      <c r="K79" s="134"/>
      <c r="L79" s="134"/>
    </row>
  </sheetData>
  <mergeCells count="16">
    <mergeCell ref="E2:L2"/>
    <mergeCell ref="B79:L79"/>
    <mergeCell ref="B4:L4"/>
    <mergeCell ref="D46:L49"/>
    <mergeCell ref="D59:K59"/>
    <mergeCell ref="D69:L70"/>
    <mergeCell ref="B11:L11"/>
    <mergeCell ref="B24:L24"/>
    <mergeCell ref="B34:L34"/>
    <mergeCell ref="B45:L45"/>
    <mergeCell ref="B58:L58"/>
    <mergeCell ref="B68:L68"/>
    <mergeCell ref="D5:L8"/>
    <mergeCell ref="D12:L15"/>
    <mergeCell ref="D25:K25"/>
    <mergeCell ref="D35:L3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5A60E-ABA7-42D5-A8BC-53B1A4BE3651}">
  <sheetPr>
    <tabColor rgb="FF002060"/>
  </sheetPr>
  <dimension ref="A1:O65"/>
  <sheetViews>
    <sheetView showGridLines="0" zoomScale="126" zoomScaleNormal="126" workbookViewId="0">
      <selection activeCell="D12" sqref="D12:L14"/>
    </sheetView>
  </sheetViews>
  <sheetFormatPr baseColWidth="10" defaultRowHeight="14.4" x14ac:dyDescent="0.3"/>
  <cols>
    <col min="1" max="1" width="1.6640625" style="1" customWidth="1"/>
    <col min="2" max="2" width="1.6640625" style="81" customWidth="1"/>
    <col min="3" max="3" width="3.5546875" style="36" bestFit="1" customWidth="1"/>
    <col min="4" max="4" width="20.21875" style="36" customWidth="1"/>
    <col min="5" max="6" width="15.109375" style="36" bestFit="1" customWidth="1"/>
    <col min="7" max="7" width="20.44140625" style="36" customWidth="1"/>
    <col min="8" max="8" width="12.6640625" style="36" bestFit="1" customWidth="1"/>
    <col min="9" max="12" width="11.5546875" style="36"/>
    <col min="13" max="15" width="0" hidden="1" customWidth="1"/>
  </cols>
  <sheetData>
    <row r="1" spans="2:15" s="1" customFormat="1" ht="15" thickBot="1" x14ac:dyDescent="0.35"/>
    <row r="2" spans="2:15" s="1" customFormat="1" ht="59.4" customHeight="1" thickBot="1" x14ac:dyDescent="0.35">
      <c r="C2" s="12"/>
      <c r="D2" s="13"/>
      <c r="E2" s="136" t="s">
        <v>50</v>
      </c>
      <c r="F2" s="137"/>
      <c r="G2" s="137"/>
      <c r="H2" s="137"/>
      <c r="I2" s="137"/>
      <c r="J2" s="137"/>
      <c r="K2" s="137"/>
      <c r="L2" s="138"/>
    </row>
    <row r="3" spans="2:15" s="1" customFormat="1" x14ac:dyDescent="0.3">
      <c r="E3" s="9"/>
    </row>
    <row r="4" spans="2:15" x14ac:dyDescent="0.3">
      <c r="B4" s="25"/>
      <c r="C4"/>
      <c r="D4"/>
      <c r="E4"/>
      <c r="F4"/>
      <c r="G4"/>
      <c r="H4"/>
      <c r="I4"/>
      <c r="J4"/>
      <c r="K4"/>
      <c r="L4"/>
    </row>
    <row r="5" spans="2:15" x14ac:dyDescent="0.3">
      <c r="B5" s="25"/>
      <c r="C5"/>
      <c r="D5" s="127" t="s">
        <v>86</v>
      </c>
      <c r="E5" s="127"/>
      <c r="F5" s="127"/>
      <c r="G5" s="127"/>
      <c r="H5" s="127"/>
      <c r="I5" s="127"/>
      <c r="J5" s="127"/>
      <c r="K5" s="127"/>
      <c r="L5" s="127"/>
    </row>
    <row r="6" spans="2:15" x14ac:dyDescent="0.3">
      <c r="B6" s="25"/>
      <c r="C6"/>
      <c r="D6" s="127"/>
      <c r="E6" s="127"/>
      <c r="F6" s="127"/>
      <c r="G6" s="127"/>
      <c r="H6" s="127"/>
      <c r="I6" s="127"/>
      <c r="J6" s="127"/>
      <c r="K6" s="127"/>
      <c r="L6" s="127"/>
    </row>
    <row r="7" spans="2:15" x14ac:dyDescent="0.3">
      <c r="B7" s="25"/>
      <c r="C7"/>
      <c r="D7" s="127"/>
      <c r="E7" s="127"/>
      <c r="F7" s="127"/>
      <c r="G7" s="127"/>
      <c r="H7" s="127"/>
      <c r="I7" s="127"/>
      <c r="J7" s="127"/>
      <c r="K7" s="127"/>
      <c r="L7" s="127"/>
    </row>
    <row r="8" spans="2:15" ht="15" thickBot="1" x14ac:dyDescent="0.35">
      <c r="B8" s="25"/>
      <c r="C8"/>
      <c r="D8" s="127"/>
      <c r="E8" s="127"/>
      <c r="F8" s="127"/>
      <c r="G8" s="127"/>
      <c r="H8" s="127"/>
      <c r="I8" s="127"/>
      <c r="J8" s="127"/>
      <c r="K8" s="127"/>
      <c r="L8" s="127"/>
    </row>
    <row r="9" spans="2:15" ht="15" thickBot="1" x14ac:dyDescent="0.35">
      <c r="B9" s="25"/>
      <c r="C9"/>
      <c r="D9" s="92" t="s">
        <v>38</v>
      </c>
      <c r="E9" s="59">
        <f>+COUNTIF($M$16:$M$66,"✔")</f>
        <v>0</v>
      </c>
      <c r="F9" s="65"/>
      <c r="G9" s="65"/>
      <c r="H9" s="65"/>
      <c r="I9" s="65"/>
      <c r="J9" s="65"/>
      <c r="K9" s="65"/>
      <c r="L9" s="65"/>
    </row>
    <row r="10" spans="2:15" x14ac:dyDescent="0.3">
      <c r="B10" s="25"/>
      <c r="C10"/>
      <c r="D10" s="65"/>
      <c r="E10" s="65"/>
      <c r="F10" s="65"/>
      <c r="G10" s="65"/>
      <c r="H10" s="65"/>
      <c r="I10" s="65"/>
      <c r="J10" s="65"/>
      <c r="K10" s="65"/>
      <c r="L10" s="65"/>
    </row>
    <row r="11" spans="2:15" x14ac:dyDescent="0.3">
      <c r="B11" s="122"/>
      <c r="C11" s="123"/>
      <c r="D11" s="123"/>
      <c r="E11" s="123"/>
      <c r="F11" s="123"/>
      <c r="G11" s="123"/>
      <c r="H11" s="123"/>
      <c r="I11" s="123"/>
      <c r="J11" s="123"/>
      <c r="K11" s="123"/>
      <c r="L11" s="123"/>
    </row>
    <row r="12" spans="2:15" ht="14.4" customHeight="1" x14ac:dyDescent="0.3">
      <c r="C12" s="82" t="s">
        <v>4</v>
      </c>
      <c r="D12" s="135" t="s">
        <v>82</v>
      </c>
      <c r="E12" s="135"/>
      <c r="F12" s="135"/>
      <c r="G12" s="135"/>
      <c r="H12" s="135"/>
      <c r="I12" s="135"/>
      <c r="J12" s="135"/>
      <c r="K12" s="135"/>
      <c r="L12" s="135"/>
      <c r="M12" s="78"/>
    </row>
    <row r="13" spans="2:15" x14ac:dyDescent="0.3">
      <c r="D13" s="135"/>
      <c r="E13" s="135"/>
      <c r="F13" s="135"/>
      <c r="G13" s="135"/>
      <c r="H13" s="135"/>
      <c r="I13" s="135"/>
      <c r="J13" s="135"/>
      <c r="K13" s="135"/>
      <c r="L13" s="135"/>
      <c r="M13" s="78"/>
    </row>
    <row r="14" spans="2:15" x14ac:dyDescent="0.3">
      <c r="D14" s="135"/>
      <c r="E14" s="135"/>
      <c r="F14" s="135"/>
      <c r="G14" s="135"/>
      <c r="H14" s="135"/>
      <c r="I14" s="135"/>
      <c r="J14" s="135"/>
      <c r="K14" s="135"/>
      <c r="L14" s="135"/>
      <c r="M14" s="78"/>
    </row>
    <row r="15" spans="2:15" x14ac:dyDescent="0.3">
      <c r="D15" s="93" t="s">
        <v>51</v>
      </c>
      <c r="E15" s="94" t="s">
        <v>52</v>
      </c>
      <c r="F15" s="94" t="s">
        <v>53</v>
      </c>
      <c r="G15" s="95"/>
      <c r="H15" s="95"/>
      <c r="I15" s="95"/>
      <c r="J15" s="95"/>
      <c r="K15" s="95"/>
      <c r="L15" s="95"/>
      <c r="M15" s="67"/>
    </row>
    <row r="16" spans="2:15" x14ac:dyDescent="0.3">
      <c r="D16" s="86">
        <v>10000000</v>
      </c>
      <c r="E16" s="96">
        <v>1</v>
      </c>
      <c r="F16" s="97">
        <v>1.7999999999999999E-2</v>
      </c>
      <c r="G16" s="95"/>
      <c r="H16" s="98" t="s">
        <v>54</v>
      </c>
      <c r="I16" s="86"/>
      <c r="J16" s="95" t="str">
        <f>+IF($I$16=$O$16,"✔","❌")</f>
        <v>❌</v>
      </c>
      <c r="K16" s="95"/>
      <c r="L16" s="95"/>
      <c r="M16" s="67" t="str">
        <f>+IF($I$16=$O$16,"✔","❌")</f>
        <v>❌</v>
      </c>
      <c r="N16" s="72" t="s">
        <v>54</v>
      </c>
      <c r="O16" s="69">
        <v>14337868.216646729</v>
      </c>
    </row>
    <row r="17" spans="3:15" x14ac:dyDescent="0.3">
      <c r="E17" s="96">
        <v>2</v>
      </c>
      <c r="F17" s="97">
        <v>1.6E-2</v>
      </c>
    </row>
    <row r="18" spans="3:15" x14ac:dyDescent="0.3">
      <c r="E18" s="96">
        <v>3</v>
      </c>
      <c r="F18" s="97">
        <v>1.2999999999999999E-2</v>
      </c>
    </row>
    <row r="19" spans="3:15" x14ac:dyDescent="0.3">
      <c r="E19" s="96">
        <v>4</v>
      </c>
      <c r="F19" s="97">
        <v>1.6E-2</v>
      </c>
    </row>
    <row r="20" spans="3:15" x14ac:dyDescent="0.3">
      <c r="E20" s="96">
        <v>5</v>
      </c>
      <c r="F20" s="97">
        <v>4.2999999999999997E-2</v>
      </c>
    </row>
    <row r="21" spans="3:15" x14ac:dyDescent="0.3">
      <c r="E21" s="96">
        <v>6</v>
      </c>
      <c r="F21" s="97">
        <v>0.05</v>
      </c>
    </row>
    <row r="22" spans="3:15" x14ac:dyDescent="0.3">
      <c r="E22" s="96">
        <v>7</v>
      </c>
      <c r="F22" s="97">
        <v>0.06</v>
      </c>
    </row>
    <row r="23" spans="3:15" x14ac:dyDescent="0.3">
      <c r="E23" s="96">
        <v>8</v>
      </c>
      <c r="F23" s="97">
        <v>7.1999999999999995E-2</v>
      </c>
    </row>
    <row r="24" spans="3:15" x14ac:dyDescent="0.3">
      <c r="E24" s="96">
        <v>9</v>
      </c>
      <c r="F24" s="97">
        <v>1.7999999999999999E-2</v>
      </c>
    </row>
    <row r="25" spans="3:15" x14ac:dyDescent="0.3">
      <c r="E25" s="96">
        <v>10</v>
      </c>
      <c r="F25" s="97">
        <v>0.02</v>
      </c>
    </row>
    <row r="26" spans="3:15" x14ac:dyDescent="0.3">
      <c r="E26" s="96">
        <v>11</v>
      </c>
      <c r="F26" s="97">
        <v>0.03</v>
      </c>
    </row>
    <row r="27" spans="3:15" x14ac:dyDescent="0.3">
      <c r="E27" s="96">
        <v>12</v>
      </c>
      <c r="F27" s="97">
        <v>1.2E-2</v>
      </c>
    </row>
    <row r="29" spans="3:15" ht="14.4" customHeight="1" x14ac:dyDescent="0.3">
      <c r="C29" s="82"/>
      <c r="D29" s="135" t="s">
        <v>83</v>
      </c>
      <c r="E29" s="135"/>
      <c r="F29" s="135"/>
      <c r="G29" s="135"/>
      <c r="H29" s="135"/>
      <c r="I29" s="135"/>
      <c r="J29" s="135"/>
      <c r="K29" s="135"/>
      <c r="L29" s="135"/>
      <c r="M29" s="78"/>
    </row>
    <row r="30" spans="3:15" x14ac:dyDescent="0.3">
      <c r="D30" s="135"/>
      <c r="E30" s="135"/>
      <c r="F30" s="135"/>
      <c r="G30" s="135"/>
      <c r="H30" s="135"/>
      <c r="I30" s="135"/>
      <c r="J30" s="135"/>
      <c r="K30" s="135"/>
      <c r="L30" s="135"/>
      <c r="M30" s="78"/>
    </row>
    <row r="31" spans="3:15" x14ac:dyDescent="0.3">
      <c r="D31" s="135"/>
      <c r="E31" s="135"/>
      <c r="F31" s="135"/>
      <c r="G31" s="135"/>
      <c r="H31" s="135"/>
      <c r="I31" s="135"/>
      <c r="J31" s="135"/>
      <c r="K31" s="135"/>
      <c r="L31" s="135"/>
      <c r="M31" s="78"/>
    </row>
    <row r="32" spans="3:15" x14ac:dyDescent="0.3">
      <c r="D32" s="84" t="s">
        <v>41</v>
      </c>
      <c r="E32" s="91"/>
      <c r="G32" s="84" t="s">
        <v>55</v>
      </c>
      <c r="H32" s="86"/>
      <c r="N32" s="68" t="s">
        <v>41</v>
      </c>
      <c r="O32" s="71">
        <v>0.12</v>
      </c>
    </row>
    <row r="33" spans="2:15" x14ac:dyDescent="0.3">
      <c r="D33" s="84" t="s">
        <v>42</v>
      </c>
      <c r="E33" s="86"/>
      <c r="G33" s="84" t="s">
        <v>56</v>
      </c>
      <c r="H33" s="86"/>
      <c r="N33" s="68" t="s">
        <v>42</v>
      </c>
      <c r="O33" s="69">
        <v>12</v>
      </c>
    </row>
    <row r="34" spans="2:15" x14ac:dyDescent="0.3">
      <c r="D34" s="84" t="s">
        <v>43</v>
      </c>
      <c r="E34" s="86"/>
      <c r="G34" s="88" t="s">
        <v>48</v>
      </c>
      <c r="H34" s="86"/>
      <c r="N34" s="68" t="s">
        <v>43</v>
      </c>
      <c r="O34" s="69"/>
    </row>
    <row r="35" spans="2:15" x14ac:dyDescent="0.3">
      <c r="D35" s="84" t="s">
        <v>44</v>
      </c>
      <c r="E35" s="86"/>
      <c r="N35" s="68" t="s">
        <v>44</v>
      </c>
      <c r="O35" s="69">
        <v>-10000000</v>
      </c>
    </row>
    <row r="36" spans="2:15" x14ac:dyDescent="0.3">
      <c r="D36" s="84" t="s">
        <v>45</v>
      </c>
      <c r="E36" s="86"/>
      <c r="N36" s="68" t="s">
        <v>45</v>
      </c>
      <c r="O36" s="69"/>
    </row>
    <row r="37" spans="2:15" x14ac:dyDescent="0.3">
      <c r="D37" s="88" t="s">
        <v>49</v>
      </c>
      <c r="E37" s="86"/>
      <c r="F37" s="36" t="str">
        <f>+IF($E$37=$O$37,"✔","❌")</f>
        <v>❌</v>
      </c>
      <c r="M37" t="str">
        <f>+IF($E$37=$O$37,"✔","❌")</f>
        <v>❌</v>
      </c>
      <c r="N37" s="70" t="s">
        <v>49</v>
      </c>
      <c r="O37" s="69">
        <f>+FV(O32/12,O33,,O35)</f>
        <v>11268250.301319698</v>
      </c>
    </row>
    <row r="39" spans="2:15" x14ac:dyDescent="0.3">
      <c r="B39" s="133"/>
      <c r="C39" s="134"/>
      <c r="D39" s="134"/>
      <c r="E39" s="134"/>
      <c r="F39" s="134"/>
      <c r="G39" s="134"/>
      <c r="H39" s="134"/>
      <c r="I39" s="134"/>
      <c r="J39" s="134"/>
      <c r="K39" s="134"/>
      <c r="L39" s="134"/>
    </row>
    <row r="40" spans="2:15" x14ac:dyDescent="0.3">
      <c r="C40" s="82" t="s">
        <v>6</v>
      </c>
      <c r="D40" s="135" t="s">
        <v>84</v>
      </c>
      <c r="E40" s="135"/>
      <c r="F40" s="135"/>
      <c r="G40" s="135"/>
      <c r="H40" s="135"/>
      <c r="I40" s="135"/>
      <c r="J40" s="135"/>
      <c r="K40" s="135"/>
      <c r="L40" s="135"/>
    </row>
    <row r="41" spans="2:15" x14ac:dyDescent="0.3">
      <c r="D41" s="135"/>
      <c r="E41" s="135"/>
      <c r="F41" s="135"/>
      <c r="G41" s="135"/>
      <c r="H41" s="135"/>
      <c r="I41" s="135"/>
      <c r="J41" s="135"/>
      <c r="K41" s="135"/>
      <c r="L41" s="135"/>
    </row>
    <row r="42" spans="2:15" x14ac:dyDescent="0.3">
      <c r="D42" s="135"/>
      <c r="E42" s="135"/>
      <c r="F42" s="135"/>
      <c r="G42" s="135"/>
      <c r="H42" s="135"/>
      <c r="I42" s="135"/>
      <c r="J42" s="135"/>
      <c r="K42" s="135"/>
      <c r="L42" s="135"/>
    </row>
    <row r="43" spans="2:15" x14ac:dyDescent="0.3">
      <c r="D43" s="93" t="s">
        <v>51</v>
      </c>
      <c r="E43" s="94" t="s">
        <v>52</v>
      </c>
      <c r="F43" s="94" t="s">
        <v>53</v>
      </c>
      <c r="G43" s="95"/>
      <c r="H43" s="95"/>
      <c r="I43" s="95"/>
      <c r="J43" s="95"/>
      <c r="K43" s="95"/>
      <c r="L43" s="95"/>
    </row>
    <row r="44" spans="2:15" x14ac:dyDescent="0.3">
      <c r="D44" s="86">
        <v>50000000</v>
      </c>
      <c r="E44" s="96">
        <v>1</v>
      </c>
      <c r="F44" s="97">
        <v>1.7999999999999999E-2</v>
      </c>
      <c r="G44" s="95"/>
      <c r="H44" s="98" t="s">
        <v>54</v>
      </c>
      <c r="I44" s="86"/>
      <c r="J44" s="95" t="str">
        <f>+IF($I$44=$O$44,"✔","❌")</f>
        <v>❌</v>
      </c>
      <c r="K44" s="95"/>
      <c r="L44" s="95"/>
      <c r="M44" s="67" t="str">
        <f>+IF($I$44=$O$44,"✔","❌")</f>
        <v>❌</v>
      </c>
      <c r="N44" s="72" t="s">
        <v>54</v>
      </c>
      <c r="O44" s="69">
        <v>81580826.661807865</v>
      </c>
    </row>
    <row r="45" spans="2:15" x14ac:dyDescent="0.3">
      <c r="E45" s="96">
        <v>2</v>
      </c>
      <c r="F45" s="97">
        <v>3.5000000000000003E-2</v>
      </c>
    </row>
    <row r="46" spans="2:15" x14ac:dyDescent="0.3">
      <c r="E46" s="96">
        <v>3</v>
      </c>
      <c r="F46" s="97">
        <v>4.4999999999999998E-2</v>
      </c>
    </row>
    <row r="47" spans="2:15" x14ac:dyDescent="0.3">
      <c r="E47" s="96">
        <v>4</v>
      </c>
      <c r="F47" s="97">
        <v>1.6E-2</v>
      </c>
    </row>
    <row r="48" spans="2:15" x14ac:dyDescent="0.3">
      <c r="E48" s="96">
        <v>5</v>
      </c>
      <c r="F48" s="97">
        <v>4.2999999999999997E-2</v>
      </c>
    </row>
    <row r="49" spans="3:15" x14ac:dyDescent="0.3">
      <c r="E49" s="96">
        <v>6</v>
      </c>
      <c r="F49" s="97">
        <v>0.05</v>
      </c>
    </row>
    <row r="50" spans="3:15" x14ac:dyDescent="0.3">
      <c r="E50" s="96">
        <v>7</v>
      </c>
      <c r="F50" s="97">
        <v>7.4999999999999997E-2</v>
      </c>
    </row>
    <row r="51" spans="3:15" x14ac:dyDescent="0.3">
      <c r="E51" s="96">
        <v>8</v>
      </c>
      <c r="F51" s="97">
        <v>7.1999999999999995E-2</v>
      </c>
    </row>
    <row r="52" spans="3:15" x14ac:dyDescent="0.3">
      <c r="E52" s="96">
        <v>9</v>
      </c>
      <c r="F52" s="97">
        <v>1.7999999999999999E-2</v>
      </c>
    </row>
    <row r="53" spans="3:15" x14ac:dyDescent="0.3">
      <c r="E53" s="96">
        <v>10</v>
      </c>
      <c r="F53" s="97">
        <v>0.02</v>
      </c>
    </row>
    <row r="54" spans="3:15" x14ac:dyDescent="0.3">
      <c r="E54" s="96">
        <v>11</v>
      </c>
      <c r="F54" s="97">
        <v>0.06</v>
      </c>
    </row>
    <row r="55" spans="3:15" x14ac:dyDescent="0.3">
      <c r="E55" s="96">
        <v>12</v>
      </c>
      <c r="F55" s="97">
        <v>0.05</v>
      </c>
    </row>
    <row r="57" spans="3:15" x14ac:dyDescent="0.3">
      <c r="C57" s="82"/>
      <c r="D57" s="135" t="s">
        <v>85</v>
      </c>
      <c r="E57" s="135"/>
      <c r="F57" s="135"/>
      <c r="G57" s="135"/>
      <c r="H57" s="135"/>
      <c r="I57" s="135"/>
      <c r="J57" s="135"/>
      <c r="K57" s="135"/>
      <c r="L57" s="135"/>
    </row>
    <row r="58" spans="3:15" x14ac:dyDescent="0.3">
      <c r="D58" s="135"/>
      <c r="E58" s="135"/>
      <c r="F58" s="135"/>
      <c r="G58" s="135"/>
      <c r="H58" s="135"/>
      <c r="I58" s="135"/>
      <c r="J58" s="135"/>
      <c r="K58" s="135"/>
      <c r="L58" s="135"/>
    </row>
    <row r="59" spans="3:15" x14ac:dyDescent="0.3">
      <c r="D59" s="135"/>
      <c r="E59" s="135"/>
      <c r="F59" s="135"/>
      <c r="G59" s="135"/>
      <c r="H59" s="135"/>
      <c r="I59" s="135"/>
      <c r="J59" s="135"/>
      <c r="K59" s="135"/>
      <c r="L59" s="135"/>
    </row>
    <row r="60" spans="3:15" x14ac:dyDescent="0.3">
      <c r="D60" s="84" t="s">
        <v>41</v>
      </c>
      <c r="E60" s="91"/>
      <c r="G60" s="84" t="s">
        <v>55</v>
      </c>
      <c r="H60" s="86"/>
      <c r="N60" s="68" t="s">
        <v>41</v>
      </c>
      <c r="O60" s="71">
        <v>0.15</v>
      </c>
    </row>
    <row r="61" spans="3:15" x14ac:dyDescent="0.3">
      <c r="D61" s="84" t="s">
        <v>42</v>
      </c>
      <c r="E61" s="86"/>
      <c r="G61" s="84" t="s">
        <v>56</v>
      </c>
      <c r="H61" s="86"/>
      <c r="N61" s="68" t="s">
        <v>42</v>
      </c>
      <c r="O61" s="69">
        <v>12</v>
      </c>
    </row>
    <row r="62" spans="3:15" x14ac:dyDescent="0.3">
      <c r="D62" s="84" t="s">
        <v>43</v>
      </c>
      <c r="E62" s="86"/>
      <c r="G62" s="88" t="s">
        <v>48</v>
      </c>
      <c r="H62" s="86"/>
      <c r="N62" s="68" t="s">
        <v>43</v>
      </c>
      <c r="O62" s="69"/>
    </row>
    <row r="63" spans="3:15" x14ac:dyDescent="0.3">
      <c r="D63" s="84" t="s">
        <v>44</v>
      </c>
      <c r="E63" s="86"/>
      <c r="N63" s="68" t="s">
        <v>44</v>
      </c>
      <c r="O63" s="69">
        <v>-50000000</v>
      </c>
    </row>
    <row r="64" spans="3:15" x14ac:dyDescent="0.3">
      <c r="D64" s="84" t="s">
        <v>45</v>
      </c>
      <c r="E64" s="86"/>
      <c r="N64" s="68" t="s">
        <v>45</v>
      </c>
      <c r="O64" s="69"/>
    </row>
    <row r="65" spans="4:15" x14ac:dyDescent="0.3">
      <c r="D65" s="88" t="s">
        <v>49</v>
      </c>
      <c r="E65" s="86"/>
      <c r="F65" s="36" t="str">
        <f>+IF($E$65=$O$65,"✔","❌")</f>
        <v>❌</v>
      </c>
      <c r="M65" t="str">
        <f>+IF($E$65=$O$65,"✔","❌")</f>
        <v>❌</v>
      </c>
      <c r="N65" s="70" t="s">
        <v>49</v>
      </c>
      <c r="O65" s="69">
        <f>+FV(O60/12,O61,,O63)</f>
        <v>58037725.886149928</v>
      </c>
    </row>
  </sheetData>
  <mergeCells count="8">
    <mergeCell ref="E2:L2"/>
    <mergeCell ref="D5:L8"/>
    <mergeCell ref="D12:L14"/>
    <mergeCell ref="D29:L31"/>
    <mergeCell ref="D40:L42"/>
    <mergeCell ref="D57:L59"/>
    <mergeCell ref="B39:L39"/>
    <mergeCell ref="B11:L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94A23-F13C-41C5-9A0E-86378A03C5DF}">
  <sheetPr>
    <tabColor rgb="FF002060"/>
  </sheetPr>
  <dimension ref="A1:O53"/>
  <sheetViews>
    <sheetView showGridLines="0" zoomScale="126" zoomScaleNormal="126" workbookViewId="0">
      <selection activeCell="E48" sqref="E48:E53"/>
    </sheetView>
  </sheetViews>
  <sheetFormatPr baseColWidth="10" defaultRowHeight="14.4" x14ac:dyDescent="0.3"/>
  <cols>
    <col min="1" max="1" width="1.6640625" style="1" customWidth="1"/>
    <col min="2" max="2" width="1.6640625" style="81" customWidth="1"/>
    <col min="3" max="3" width="3.5546875" style="36" bestFit="1" customWidth="1"/>
    <col min="4" max="4" width="20.21875" style="36" customWidth="1"/>
    <col min="5" max="5" width="15.109375" style="36" bestFit="1" customWidth="1"/>
    <col min="6" max="6" width="14" style="36" bestFit="1" customWidth="1"/>
    <col min="7" max="7" width="20.44140625" style="36" customWidth="1"/>
    <col min="8" max="8" width="12.6640625" style="36" bestFit="1" customWidth="1"/>
    <col min="9" max="12" width="11.5546875" style="36"/>
    <col min="13" max="15" width="0" hidden="1" customWidth="1"/>
  </cols>
  <sheetData>
    <row r="1" spans="2:15" s="1" customFormat="1" ht="15" thickBot="1" x14ac:dyDescent="0.35"/>
    <row r="2" spans="2:15" s="1" customFormat="1" ht="59.4" customHeight="1" thickBot="1" x14ac:dyDescent="0.35">
      <c r="C2" s="12"/>
      <c r="D2" s="13"/>
      <c r="E2" s="124" t="s">
        <v>57</v>
      </c>
      <c r="F2" s="125"/>
      <c r="G2" s="125"/>
      <c r="H2" s="125"/>
      <c r="I2" s="125"/>
      <c r="J2" s="125"/>
      <c r="K2" s="125"/>
      <c r="L2" s="126"/>
    </row>
    <row r="3" spans="2:15" s="1" customFormat="1" x14ac:dyDescent="0.3">
      <c r="E3" s="9"/>
    </row>
    <row r="4" spans="2:15" x14ac:dyDescent="0.3">
      <c r="B4" s="25"/>
      <c r="C4"/>
      <c r="D4"/>
      <c r="E4"/>
      <c r="F4"/>
      <c r="G4"/>
      <c r="H4"/>
      <c r="I4"/>
      <c r="J4"/>
      <c r="K4"/>
      <c r="L4"/>
    </row>
    <row r="5" spans="2:15" x14ac:dyDescent="0.3">
      <c r="B5" s="25"/>
      <c r="C5"/>
      <c r="D5" s="127" t="s">
        <v>91</v>
      </c>
      <c r="E5" s="127"/>
      <c r="F5" s="127"/>
      <c r="G5" s="127"/>
      <c r="H5" s="127"/>
      <c r="I5" s="127"/>
      <c r="J5" s="127"/>
      <c r="K5" s="127"/>
      <c r="L5" s="127"/>
    </row>
    <row r="6" spans="2:15" x14ac:dyDescent="0.3">
      <c r="B6" s="25"/>
      <c r="C6"/>
      <c r="D6" s="127"/>
      <c r="E6" s="127"/>
      <c r="F6" s="127"/>
      <c r="G6" s="127"/>
      <c r="H6" s="127"/>
      <c r="I6" s="127"/>
      <c r="J6" s="127"/>
      <c r="K6" s="127"/>
      <c r="L6" s="127"/>
    </row>
    <row r="7" spans="2:15" x14ac:dyDescent="0.3">
      <c r="B7" s="25"/>
      <c r="C7"/>
      <c r="D7" s="127"/>
      <c r="E7" s="127"/>
      <c r="F7" s="127"/>
      <c r="G7" s="127"/>
      <c r="H7" s="127"/>
      <c r="I7" s="127"/>
      <c r="J7" s="127"/>
      <c r="K7" s="127"/>
      <c r="L7" s="127"/>
    </row>
    <row r="8" spans="2:15" ht="15" thickBot="1" x14ac:dyDescent="0.35">
      <c r="B8" s="25"/>
      <c r="C8"/>
      <c r="D8" s="127"/>
      <c r="E8" s="127"/>
      <c r="F8" s="127"/>
      <c r="G8" s="127"/>
      <c r="H8" s="127"/>
      <c r="I8" s="127"/>
      <c r="J8" s="127"/>
      <c r="K8" s="127"/>
      <c r="L8" s="127"/>
    </row>
    <row r="9" spans="2:15" ht="15" thickBot="1" x14ac:dyDescent="0.35">
      <c r="B9" s="25"/>
      <c r="C9"/>
      <c r="D9" s="92" t="s">
        <v>38</v>
      </c>
      <c r="E9" s="59">
        <f>+COUNTIF($M$13:$M$64,"✔")*2</f>
        <v>0</v>
      </c>
      <c r="F9" s="65"/>
      <c r="G9" s="65"/>
      <c r="H9" s="65"/>
      <c r="I9" s="65"/>
      <c r="J9" s="65"/>
      <c r="K9" s="65"/>
      <c r="L9" s="65"/>
    </row>
    <row r="10" spans="2:15" x14ac:dyDescent="0.3">
      <c r="B10" s="25"/>
      <c r="C10"/>
      <c r="D10" s="92"/>
      <c r="E10" s="58"/>
      <c r="F10" s="65"/>
      <c r="G10" s="65"/>
      <c r="H10" s="65"/>
      <c r="I10" s="65"/>
      <c r="J10" s="65"/>
      <c r="K10" s="65"/>
      <c r="L10" s="65"/>
    </row>
    <row r="11" spans="2:15" x14ac:dyDescent="0.3">
      <c r="B11" s="122"/>
      <c r="C11" s="123"/>
      <c r="D11" s="123"/>
      <c r="E11" s="123"/>
      <c r="F11" s="123"/>
      <c r="G11" s="123"/>
      <c r="H11" s="123"/>
      <c r="I11" s="123"/>
      <c r="J11" s="123"/>
      <c r="K11" s="123"/>
      <c r="L11" s="123"/>
    </row>
    <row r="12" spans="2:15" ht="14.4" customHeight="1" x14ac:dyDescent="0.3">
      <c r="C12" s="82" t="s">
        <v>4</v>
      </c>
      <c r="D12" s="135" t="s">
        <v>87</v>
      </c>
      <c r="E12" s="135"/>
      <c r="F12" s="135"/>
      <c r="G12" s="135"/>
      <c r="H12" s="135"/>
      <c r="I12" s="135"/>
      <c r="J12" s="135"/>
      <c r="K12" s="135"/>
      <c r="L12" s="135"/>
      <c r="M12" s="78"/>
    </row>
    <row r="13" spans="2:15" x14ac:dyDescent="0.3">
      <c r="D13" s="135"/>
      <c r="E13" s="135"/>
      <c r="F13" s="135"/>
      <c r="G13" s="135"/>
      <c r="H13" s="135"/>
      <c r="I13" s="135"/>
      <c r="J13" s="135"/>
      <c r="K13" s="135"/>
      <c r="L13" s="135"/>
      <c r="M13" s="78"/>
    </row>
    <row r="14" spans="2:15" x14ac:dyDescent="0.3">
      <c r="D14" s="90"/>
      <c r="E14" s="90"/>
      <c r="F14" s="90"/>
      <c r="G14" s="90"/>
      <c r="H14" s="90"/>
      <c r="I14" s="90"/>
      <c r="J14" s="90"/>
      <c r="K14" s="90"/>
      <c r="L14" s="90"/>
      <c r="M14" s="78"/>
    </row>
    <row r="15" spans="2:15" x14ac:dyDescent="0.3">
      <c r="D15" s="84" t="s">
        <v>41</v>
      </c>
      <c r="E15" s="91"/>
      <c r="N15" s="68" t="s">
        <v>41</v>
      </c>
      <c r="O15" s="71">
        <v>0.14000000000000001</v>
      </c>
    </row>
    <row r="16" spans="2:15" x14ac:dyDescent="0.3">
      <c r="D16" s="84" t="s">
        <v>42</v>
      </c>
      <c r="E16" s="86"/>
      <c r="N16" s="68" t="s">
        <v>42</v>
      </c>
      <c r="O16" s="69">
        <v>8</v>
      </c>
    </row>
    <row r="17" spans="2:15" x14ac:dyDescent="0.3">
      <c r="D17" s="84" t="s">
        <v>43</v>
      </c>
      <c r="E17" s="86"/>
      <c r="N17" s="68" t="s">
        <v>43</v>
      </c>
      <c r="O17" s="69"/>
    </row>
    <row r="18" spans="2:15" x14ac:dyDescent="0.3">
      <c r="D18" s="84" t="s">
        <v>58</v>
      </c>
      <c r="E18" s="86"/>
      <c r="N18" s="68" t="s">
        <v>58</v>
      </c>
      <c r="O18" s="69">
        <v>300000000</v>
      </c>
    </row>
    <row r="19" spans="2:15" x14ac:dyDescent="0.3">
      <c r="D19" s="84" t="s">
        <v>45</v>
      </c>
      <c r="E19" s="86"/>
      <c r="N19" s="68" t="s">
        <v>45</v>
      </c>
      <c r="O19" s="69"/>
    </row>
    <row r="20" spans="2:15" x14ac:dyDescent="0.3">
      <c r="D20" s="88" t="s">
        <v>59</v>
      </c>
      <c r="E20" s="101"/>
      <c r="F20" s="36" t="str">
        <f>+IF($E$20=$O$20,"✔","❌")</f>
        <v>❌</v>
      </c>
      <c r="M20" t="str">
        <f>+IF($E$20=$O$20,"✔","❌")</f>
        <v>❌</v>
      </c>
      <c r="N20" s="70" t="s">
        <v>59</v>
      </c>
      <c r="O20" s="75">
        <f>+PV(O15,O16,,O18)</f>
        <v>-105167716.45522813</v>
      </c>
    </row>
    <row r="22" spans="2:15" x14ac:dyDescent="0.3">
      <c r="B22" s="133"/>
      <c r="C22" s="134"/>
      <c r="D22" s="134"/>
      <c r="E22" s="134"/>
      <c r="F22" s="134"/>
      <c r="G22" s="134"/>
      <c r="H22" s="134"/>
      <c r="I22" s="134"/>
      <c r="J22" s="134"/>
      <c r="K22" s="134"/>
      <c r="L22" s="134"/>
    </row>
    <row r="23" spans="2:15" ht="14.4" customHeight="1" x14ac:dyDescent="0.3">
      <c r="C23" s="82" t="s">
        <v>6</v>
      </c>
      <c r="D23" s="135" t="s">
        <v>88</v>
      </c>
      <c r="E23" s="135"/>
      <c r="F23" s="135"/>
      <c r="G23" s="135"/>
      <c r="H23" s="135"/>
      <c r="I23" s="135"/>
      <c r="J23" s="135"/>
      <c r="K23" s="135"/>
      <c r="L23" s="135"/>
      <c r="M23" s="78"/>
    </row>
    <row r="24" spans="2:15" ht="13.2" customHeight="1" x14ac:dyDescent="0.3">
      <c r="D24" s="135"/>
      <c r="E24" s="135"/>
      <c r="F24" s="135"/>
      <c r="G24" s="135"/>
      <c r="H24" s="135"/>
      <c r="I24" s="135"/>
      <c r="J24" s="135"/>
      <c r="K24" s="135"/>
      <c r="L24" s="135"/>
      <c r="M24" s="78"/>
    </row>
    <row r="25" spans="2:15" x14ac:dyDescent="0.3">
      <c r="D25" s="90"/>
      <c r="E25" s="90"/>
      <c r="F25" s="90"/>
      <c r="G25" s="90"/>
      <c r="H25" s="90"/>
      <c r="I25" s="90"/>
      <c r="J25" s="90"/>
      <c r="K25" s="90"/>
      <c r="L25" s="90"/>
      <c r="M25" s="78"/>
    </row>
    <row r="26" spans="2:15" x14ac:dyDescent="0.3">
      <c r="D26" s="84" t="s">
        <v>41</v>
      </c>
      <c r="E26" s="91"/>
      <c r="N26" s="68" t="s">
        <v>41</v>
      </c>
      <c r="O26" s="71">
        <v>0.08</v>
      </c>
    </row>
    <row r="27" spans="2:15" x14ac:dyDescent="0.3">
      <c r="D27" s="84" t="s">
        <v>42</v>
      </c>
      <c r="E27" s="86"/>
      <c r="N27" s="68" t="s">
        <v>42</v>
      </c>
      <c r="O27" s="69">
        <v>64</v>
      </c>
    </row>
    <row r="28" spans="2:15" x14ac:dyDescent="0.3">
      <c r="D28" s="84" t="s">
        <v>43</v>
      </c>
      <c r="E28" s="86"/>
      <c r="N28" s="68" t="s">
        <v>43</v>
      </c>
      <c r="O28" s="69">
        <v>-4000000</v>
      </c>
    </row>
    <row r="29" spans="2:15" x14ac:dyDescent="0.3">
      <c r="D29" s="84" t="s">
        <v>58</v>
      </c>
      <c r="E29" s="86"/>
      <c r="N29" s="68" t="s">
        <v>58</v>
      </c>
      <c r="O29" s="69"/>
    </row>
    <row r="30" spans="2:15" x14ac:dyDescent="0.3">
      <c r="D30" s="84" t="s">
        <v>45</v>
      </c>
      <c r="E30" s="86"/>
      <c r="N30" s="68" t="s">
        <v>45</v>
      </c>
      <c r="O30" s="69"/>
    </row>
    <row r="31" spans="2:15" x14ac:dyDescent="0.3">
      <c r="D31" s="88" t="s">
        <v>59</v>
      </c>
      <c r="E31" s="101"/>
      <c r="F31" s="36" t="str">
        <f>+IF($E$31=$O$31,"✔","❌")</f>
        <v>❌</v>
      </c>
      <c r="M31" t="str">
        <f>+IF($E$31=$O$31,"✔","❌")</f>
        <v>❌</v>
      </c>
      <c r="N31" s="70" t="s">
        <v>59</v>
      </c>
      <c r="O31" s="75">
        <f>+PV(O26/12,O27,O28)</f>
        <v>207836469.97879085</v>
      </c>
    </row>
    <row r="33" spans="2:15" x14ac:dyDescent="0.3">
      <c r="B33" s="133"/>
      <c r="C33" s="134"/>
      <c r="D33" s="134"/>
      <c r="E33" s="134"/>
      <c r="F33" s="134"/>
      <c r="G33" s="134"/>
      <c r="H33" s="134"/>
      <c r="I33" s="134"/>
      <c r="J33" s="134"/>
      <c r="K33" s="134"/>
      <c r="L33" s="134"/>
    </row>
    <row r="34" spans="2:15" x14ac:dyDescent="0.3">
      <c r="C34" s="82" t="s">
        <v>10</v>
      </c>
      <c r="D34" s="135" t="s">
        <v>89</v>
      </c>
      <c r="E34" s="135"/>
      <c r="F34" s="135"/>
      <c r="G34" s="135"/>
      <c r="H34" s="135"/>
      <c r="I34" s="135"/>
      <c r="J34" s="135"/>
      <c r="K34" s="135"/>
      <c r="L34" s="135"/>
    </row>
    <row r="35" spans="2:15" x14ac:dyDescent="0.3">
      <c r="D35" s="135"/>
      <c r="E35" s="135"/>
      <c r="F35" s="135"/>
      <c r="G35" s="135"/>
      <c r="H35" s="135"/>
      <c r="I35" s="135"/>
      <c r="J35" s="135"/>
      <c r="K35" s="135"/>
      <c r="L35" s="135"/>
    </row>
    <row r="36" spans="2:15" x14ac:dyDescent="0.3">
      <c r="D36" s="90"/>
      <c r="E36" s="90"/>
      <c r="F36" s="90"/>
      <c r="G36" s="90"/>
      <c r="H36" s="90"/>
      <c r="I36" s="90"/>
      <c r="J36" s="90"/>
      <c r="K36" s="90"/>
      <c r="L36" s="90"/>
    </row>
    <row r="37" spans="2:15" x14ac:dyDescent="0.3">
      <c r="D37" s="84" t="s">
        <v>41</v>
      </c>
      <c r="E37" s="91"/>
      <c r="N37" s="68" t="s">
        <v>41</v>
      </c>
      <c r="O37" s="71">
        <v>0.1</v>
      </c>
    </row>
    <row r="38" spans="2:15" x14ac:dyDescent="0.3">
      <c r="D38" s="84" t="s">
        <v>42</v>
      </c>
      <c r="E38" s="86"/>
      <c r="N38" s="68" t="s">
        <v>42</v>
      </c>
      <c r="O38" s="69">
        <v>15</v>
      </c>
    </row>
    <row r="39" spans="2:15" x14ac:dyDescent="0.3">
      <c r="D39" s="84" t="s">
        <v>43</v>
      </c>
      <c r="E39" s="86"/>
      <c r="N39" s="68" t="s">
        <v>43</v>
      </c>
      <c r="O39" s="69"/>
    </row>
    <row r="40" spans="2:15" x14ac:dyDescent="0.3">
      <c r="D40" s="84" t="s">
        <v>58</v>
      </c>
      <c r="E40" s="86"/>
      <c r="N40" s="68" t="s">
        <v>58</v>
      </c>
      <c r="O40" s="69">
        <v>100000000</v>
      </c>
    </row>
    <row r="41" spans="2:15" x14ac:dyDescent="0.3">
      <c r="D41" s="84" t="s">
        <v>45</v>
      </c>
      <c r="E41" s="86"/>
      <c r="N41" s="68" t="s">
        <v>45</v>
      </c>
      <c r="O41" s="69"/>
    </row>
    <row r="42" spans="2:15" x14ac:dyDescent="0.3">
      <c r="D42" s="88" t="s">
        <v>59</v>
      </c>
      <c r="E42" s="101"/>
      <c r="F42" s="36" t="str">
        <f>+IF($E$42=$O$42,"✔","❌")</f>
        <v>❌</v>
      </c>
      <c r="M42" t="str">
        <f>+IF($E$42=$O$42,"✔","❌")</f>
        <v>❌</v>
      </c>
      <c r="N42" s="70" t="s">
        <v>59</v>
      </c>
      <c r="O42" s="75">
        <f>+PV(O37,O38,,O40)</f>
        <v>-23939204.93691634</v>
      </c>
    </row>
    <row r="44" spans="2:15" x14ac:dyDescent="0.3">
      <c r="B44" s="133"/>
      <c r="C44" s="134"/>
      <c r="D44" s="134"/>
      <c r="E44" s="134"/>
      <c r="F44" s="134"/>
      <c r="G44" s="134"/>
      <c r="H44" s="134"/>
      <c r="I44" s="134"/>
      <c r="J44" s="134"/>
      <c r="K44" s="134"/>
      <c r="L44" s="134"/>
    </row>
    <row r="45" spans="2:15" x14ac:dyDescent="0.3">
      <c r="C45" s="82" t="s">
        <v>13</v>
      </c>
      <c r="D45" s="135" t="s">
        <v>90</v>
      </c>
      <c r="E45" s="135"/>
      <c r="F45" s="135"/>
      <c r="G45" s="135"/>
      <c r="H45" s="135"/>
      <c r="I45" s="135"/>
      <c r="J45" s="135"/>
      <c r="K45" s="135"/>
      <c r="L45" s="135"/>
    </row>
    <row r="46" spans="2:15" x14ac:dyDescent="0.3">
      <c r="D46" s="135"/>
      <c r="E46" s="135"/>
      <c r="F46" s="135"/>
      <c r="G46" s="135"/>
      <c r="H46" s="135"/>
      <c r="I46" s="135"/>
      <c r="J46" s="135"/>
      <c r="K46" s="135"/>
      <c r="L46" s="135"/>
    </row>
    <row r="47" spans="2:15" x14ac:dyDescent="0.3">
      <c r="D47" s="90"/>
      <c r="E47" s="90"/>
      <c r="F47" s="90"/>
      <c r="G47" s="90"/>
      <c r="H47" s="90"/>
      <c r="I47" s="90"/>
      <c r="J47" s="90"/>
      <c r="K47" s="90"/>
      <c r="L47" s="90"/>
      <c r="N47" s="68" t="s">
        <v>41</v>
      </c>
      <c r="O47" s="71">
        <v>0.14000000000000001</v>
      </c>
    </row>
    <row r="48" spans="2:15" x14ac:dyDescent="0.3">
      <c r="D48" s="84" t="s">
        <v>41</v>
      </c>
      <c r="E48" s="91"/>
      <c r="N48" s="68" t="s">
        <v>42</v>
      </c>
      <c r="O48" s="69">
        <v>128</v>
      </c>
    </row>
    <row r="49" spans="4:15" x14ac:dyDescent="0.3">
      <c r="D49" s="84" t="s">
        <v>42</v>
      </c>
      <c r="E49" s="86"/>
      <c r="N49" s="68" t="s">
        <v>43</v>
      </c>
      <c r="O49" s="69">
        <v>-5000000</v>
      </c>
    </row>
    <row r="50" spans="4:15" x14ac:dyDescent="0.3">
      <c r="D50" s="84" t="s">
        <v>43</v>
      </c>
      <c r="E50" s="86"/>
      <c r="N50" s="68" t="s">
        <v>58</v>
      </c>
      <c r="O50" s="69"/>
    </row>
    <row r="51" spans="4:15" x14ac:dyDescent="0.3">
      <c r="D51" s="84" t="s">
        <v>58</v>
      </c>
      <c r="E51" s="86"/>
      <c r="N51" s="68" t="s">
        <v>45</v>
      </c>
      <c r="O51" s="69"/>
    </row>
    <row r="52" spans="4:15" x14ac:dyDescent="0.3">
      <c r="D52" s="84" t="s">
        <v>45</v>
      </c>
      <c r="E52" s="86"/>
      <c r="M52" t="str">
        <f>+IF($E$53=$O$52,"✔","❌")</f>
        <v>❌</v>
      </c>
      <c r="N52" s="70" t="s">
        <v>59</v>
      </c>
      <c r="O52" s="75">
        <f>+PV(O47/12,O48,O49)</f>
        <v>331468840.30258328</v>
      </c>
    </row>
    <row r="53" spans="4:15" x14ac:dyDescent="0.3">
      <c r="D53" s="88" t="s">
        <v>59</v>
      </c>
      <c r="E53" s="101"/>
      <c r="F53" s="36" t="str">
        <f>+IF($E$53=$O$52,"✔","❌")</f>
        <v>❌</v>
      </c>
    </row>
  </sheetData>
  <mergeCells count="10">
    <mergeCell ref="E2:L2"/>
    <mergeCell ref="D34:L35"/>
    <mergeCell ref="B44:L44"/>
    <mergeCell ref="D45:L46"/>
    <mergeCell ref="D5:L8"/>
    <mergeCell ref="D12:L13"/>
    <mergeCell ref="D23:L24"/>
    <mergeCell ref="B11:L11"/>
    <mergeCell ref="B22:L22"/>
    <mergeCell ref="B33:L3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4F764-2AD7-482F-9617-95BD92FC1F84}">
  <sheetPr>
    <tabColor rgb="FF002060"/>
  </sheetPr>
  <dimension ref="A1:O37"/>
  <sheetViews>
    <sheetView showGridLines="0" zoomScale="82" zoomScaleNormal="82" workbookViewId="0">
      <selection activeCell="E35" sqref="E35:E37"/>
    </sheetView>
  </sheetViews>
  <sheetFormatPr baseColWidth="10" defaultRowHeight="14.4" x14ac:dyDescent="0.3"/>
  <cols>
    <col min="1" max="1" width="1.6640625" style="1" customWidth="1"/>
    <col min="2" max="2" width="1.6640625" style="81" customWidth="1"/>
    <col min="3" max="3" width="3.5546875" style="36" bestFit="1" customWidth="1"/>
    <col min="4" max="4" width="20.21875" style="36" customWidth="1"/>
    <col min="5" max="5" width="23" style="36" bestFit="1" customWidth="1"/>
    <col min="6" max="6" width="19.5546875" style="36" bestFit="1" customWidth="1"/>
    <col min="7" max="7" width="20.44140625" style="36" customWidth="1"/>
    <col min="8" max="8" width="12.6640625" style="36" bestFit="1" customWidth="1"/>
    <col min="9" max="9" width="15.6640625" style="36" bestFit="1" customWidth="1"/>
    <col min="10" max="12" width="11.5546875" style="36"/>
    <col min="13" max="15" width="0" hidden="1" customWidth="1"/>
  </cols>
  <sheetData>
    <row r="1" spans="2:15" s="1" customFormat="1" ht="15" thickBot="1" x14ac:dyDescent="0.35"/>
    <row r="2" spans="2:15" s="1" customFormat="1" ht="59.4" customHeight="1" thickBot="1" x14ac:dyDescent="0.35">
      <c r="C2" s="12"/>
      <c r="D2" s="13"/>
      <c r="E2" s="139" t="s">
        <v>60</v>
      </c>
      <c r="F2" s="140"/>
      <c r="G2" s="140"/>
      <c r="H2" s="140"/>
      <c r="I2" s="140"/>
      <c r="J2" s="140"/>
      <c r="K2" s="140"/>
      <c r="L2" s="141"/>
    </row>
    <row r="3" spans="2:15" s="1" customFormat="1" x14ac:dyDescent="0.3">
      <c r="E3" s="9"/>
    </row>
    <row r="4" spans="2:15" ht="14.4" customHeight="1" x14ac:dyDescent="0.3">
      <c r="B4" s="25"/>
      <c r="C4" s="66"/>
      <c r="D4" s="67"/>
      <c r="E4" s="67"/>
      <c r="F4" s="67"/>
      <c r="G4" s="67"/>
      <c r="H4" s="67"/>
      <c r="I4" s="67"/>
      <c r="J4" s="67"/>
      <c r="K4" s="67"/>
      <c r="L4" s="67"/>
      <c r="M4" s="67"/>
    </row>
    <row r="5" spans="2:15" ht="14.4" customHeight="1" x14ac:dyDescent="0.3">
      <c r="B5" s="25"/>
      <c r="C5" s="66"/>
      <c r="D5" s="127" t="s">
        <v>91</v>
      </c>
      <c r="E5" s="127"/>
      <c r="F5" s="127"/>
      <c r="G5" s="127"/>
      <c r="H5" s="127"/>
      <c r="I5" s="127"/>
      <c r="J5" s="127"/>
      <c r="K5" s="127"/>
      <c r="L5" s="127"/>
      <c r="M5" s="67"/>
    </row>
    <row r="6" spans="2:15" ht="14.4" customHeight="1" x14ac:dyDescent="0.3">
      <c r="B6" s="25"/>
      <c r="C6" s="66"/>
      <c r="D6" s="127"/>
      <c r="E6" s="127"/>
      <c r="F6" s="127"/>
      <c r="G6" s="127"/>
      <c r="H6" s="127"/>
      <c r="I6" s="127"/>
      <c r="J6" s="127"/>
      <c r="K6" s="127"/>
      <c r="L6" s="127"/>
      <c r="M6" s="67"/>
    </row>
    <row r="7" spans="2:15" ht="14.4" customHeight="1" x14ac:dyDescent="0.3">
      <c r="B7" s="25"/>
      <c r="C7" s="66"/>
      <c r="D7" s="127"/>
      <c r="E7" s="127"/>
      <c r="F7" s="127"/>
      <c r="G7" s="127"/>
      <c r="H7" s="127"/>
      <c r="I7" s="127"/>
      <c r="J7" s="127"/>
      <c r="K7" s="127"/>
      <c r="L7" s="127"/>
      <c r="M7" s="67"/>
    </row>
    <row r="8" spans="2:15" ht="14.4" customHeight="1" thickBot="1" x14ac:dyDescent="0.35">
      <c r="B8" s="25"/>
      <c r="C8" s="66"/>
      <c r="D8" s="127"/>
      <c r="E8" s="127"/>
      <c r="F8" s="127"/>
      <c r="G8" s="127"/>
      <c r="H8" s="127"/>
      <c r="I8" s="127"/>
      <c r="J8" s="127"/>
      <c r="K8" s="127"/>
      <c r="L8" s="127"/>
      <c r="M8" s="67"/>
    </row>
    <row r="9" spans="2:15" ht="14.4" customHeight="1" thickBot="1" x14ac:dyDescent="0.35">
      <c r="B9" s="25"/>
      <c r="C9" s="66"/>
      <c r="D9" s="92" t="s">
        <v>38</v>
      </c>
      <c r="E9" s="59">
        <f>+COUNTIF($M$13:$M$48,"✔")*2</f>
        <v>0</v>
      </c>
      <c r="F9" s="65"/>
      <c r="G9" s="65"/>
      <c r="H9" s="65"/>
      <c r="I9" s="65"/>
      <c r="J9" s="65"/>
      <c r="K9" s="65"/>
      <c r="L9" s="65"/>
      <c r="M9" s="67"/>
    </row>
    <row r="10" spans="2:15" ht="14.4" customHeight="1" x14ac:dyDescent="0.3">
      <c r="B10" s="25"/>
      <c r="C10" s="66"/>
      <c r="D10" s="92"/>
      <c r="E10" s="58"/>
      <c r="F10" s="65"/>
      <c r="G10" s="65"/>
      <c r="H10" s="65"/>
      <c r="I10" s="65"/>
      <c r="J10" s="65"/>
      <c r="K10" s="65"/>
      <c r="L10" s="65"/>
      <c r="M10" s="67"/>
    </row>
    <row r="11" spans="2:15" ht="14.4" customHeight="1" x14ac:dyDescent="0.3">
      <c r="B11" s="122"/>
      <c r="C11" s="123"/>
      <c r="D11" s="123"/>
      <c r="E11" s="123"/>
      <c r="F11" s="123"/>
      <c r="G11" s="123"/>
      <c r="H11" s="123"/>
      <c r="I11" s="123"/>
      <c r="J11" s="123"/>
      <c r="K11" s="123"/>
      <c r="L11" s="123"/>
      <c r="M11" s="67"/>
    </row>
    <row r="12" spans="2:15" ht="14.4" customHeight="1" x14ac:dyDescent="0.3">
      <c r="C12" s="82" t="s">
        <v>4</v>
      </c>
      <c r="D12" s="135" t="s">
        <v>61</v>
      </c>
      <c r="E12" s="135"/>
      <c r="F12" s="135"/>
      <c r="G12" s="135"/>
      <c r="H12" s="135"/>
      <c r="I12" s="135"/>
      <c r="J12" s="135"/>
      <c r="K12" s="135"/>
      <c r="L12" s="135"/>
      <c r="M12" s="78"/>
    </row>
    <row r="14" spans="2:15" x14ac:dyDescent="0.3">
      <c r="D14" s="84" t="s">
        <v>62</v>
      </c>
      <c r="E14" s="97"/>
      <c r="N14" s="68" t="s">
        <v>62</v>
      </c>
      <c r="O14" s="73">
        <v>0.15</v>
      </c>
    </row>
    <row r="15" spans="2:15" x14ac:dyDescent="0.3">
      <c r="D15" s="84" t="s">
        <v>42</v>
      </c>
      <c r="E15" s="99"/>
      <c r="N15" s="68" t="s">
        <v>42</v>
      </c>
      <c r="O15" s="76">
        <v>12</v>
      </c>
    </row>
    <row r="16" spans="2:15" x14ac:dyDescent="0.3">
      <c r="D16" s="88" t="s">
        <v>63</v>
      </c>
      <c r="E16" s="100"/>
      <c r="F16" s="36" t="str">
        <f>+IF($E$16=$O$16,"✔","❌")</f>
        <v>❌</v>
      </c>
      <c r="M16" t="str">
        <f>+IF($E$16=$O$16,"✔","❌")</f>
        <v>❌</v>
      </c>
      <c r="N16" s="70" t="s">
        <v>63</v>
      </c>
      <c r="O16" s="77">
        <f>+EFFECT(O14,O15)</f>
        <v>0.16075451772299854</v>
      </c>
    </row>
    <row r="18" spans="2:15" x14ac:dyDescent="0.3">
      <c r="B18" s="133"/>
      <c r="C18" s="134"/>
      <c r="D18" s="134"/>
      <c r="E18" s="134"/>
      <c r="F18" s="134"/>
      <c r="G18" s="134"/>
      <c r="H18" s="134"/>
      <c r="I18" s="134"/>
      <c r="J18" s="134"/>
      <c r="K18" s="134"/>
      <c r="L18" s="134"/>
    </row>
    <row r="19" spans="2:15" x14ac:dyDescent="0.3">
      <c r="C19" s="82" t="s">
        <v>6</v>
      </c>
      <c r="D19" s="135" t="s">
        <v>92</v>
      </c>
      <c r="E19" s="135"/>
      <c r="F19" s="135"/>
      <c r="G19" s="135"/>
      <c r="H19" s="135"/>
      <c r="I19" s="135"/>
      <c r="J19" s="135"/>
      <c r="K19" s="135"/>
      <c r="L19" s="135"/>
    </row>
    <row r="21" spans="2:15" x14ac:dyDescent="0.3">
      <c r="D21" s="84" t="s">
        <v>62</v>
      </c>
      <c r="E21" s="97"/>
      <c r="N21" s="68" t="s">
        <v>62</v>
      </c>
      <c r="O21" s="73">
        <v>0.1</v>
      </c>
    </row>
    <row r="22" spans="2:15" x14ac:dyDescent="0.3">
      <c r="D22" s="84" t="s">
        <v>42</v>
      </c>
      <c r="E22" s="99"/>
      <c r="N22" s="68" t="s">
        <v>42</v>
      </c>
      <c r="O22" s="76">
        <v>2</v>
      </c>
    </row>
    <row r="23" spans="2:15" x14ac:dyDescent="0.3">
      <c r="D23" s="88" t="s">
        <v>63</v>
      </c>
      <c r="E23" s="100"/>
      <c r="F23" s="36" t="str">
        <f>+IF($E$23=$O$23,"✔","❌")</f>
        <v>❌</v>
      </c>
      <c r="M23" t="str">
        <f>+IF($E$23=$O$23,"✔","❌")</f>
        <v>❌</v>
      </c>
      <c r="N23" s="70" t="s">
        <v>63</v>
      </c>
      <c r="O23" s="77">
        <f>+EFFECT(O21,O22)</f>
        <v>0.10250000000000004</v>
      </c>
    </row>
    <row r="25" spans="2:15" x14ac:dyDescent="0.3">
      <c r="B25" s="133"/>
      <c r="C25" s="134"/>
      <c r="D25" s="134"/>
      <c r="E25" s="134"/>
      <c r="F25" s="134"/>
      <c r="G25" s="134"/>
      <c r="H25" s="134"/>
      <c r="I25" s="134"/>
      <c r="J25" s="134"/>
      <c r="K25" s="134"/>
      <c r="L25" s="134"/>
    </row>
    <row r="26" spans="2:15" x14ac:dyDescent="0.3">
      <c r="C26" s="82" t="s">
        <v>10</v>
      </c>
      <c r="D26" s="135" t="s">
        <v>94</v>
      </c>
      <c r="E26" s="135"/>
      <c r="F26" s="135"/>
      <c r="G26" s="135"/>
      <c r="H26" s="135"/>
      <c r="I26" s="135"/>
      <c r="J26" s="135"/>
      <c r="K26" s="135"/>
      <c r="L26" s="135"/>
    </row>
    <row r="28" spans="2:15" x14ac:dyDescent="0.3">
      <c r="D28" s="84" t="s">
        <v>62</v>
      </c>
      <c r="E28" s="97"/>
      <c r="N28" s="68" t="s">
        <v>62</v>
      </c>
      <c r="O28" s="73">
        <v>0.08</v>
      </c>
    </row>
    <row r="29" spans="2:15" x14ac:dyDescent="0.3">
      <c r="D29" s="84" t="s">
        <v>42</v>
      </c>
      <c r="E29" s="99"/>
      <c r="N29" s="68" t="s">
        <v>42</v>
      </c>
      <c r="O29" s="76">
        <v>3</v>
      </c>
    </row>
    <row r="30" spans="2:15" x14ac:dyDescent="0.3">
      <c r="D30" s="88" t="s">
        <v>63</v>
      </c>
      <c r="E30" s="100"/>
      <c r="F30" s="36" t="str">
        <f>+IF($E$30=$O$30,"✔","❌")</f>
        <v>❌</v>
      </c>
      <c r="M30" t="str">
        <f>+IF($E$30=$O$30,"✔","❌")</f>
        <v>❌</v>
      </c>
      <c r="N30" s="70" t="s">
        <v>63</v>
      </c>
      <c r="O30" s="77">
        <f>+EFFECT(O28,O29)</f>
        <v>8.2152296296296168E-2</v>
      </c>
    </row>
    <row r="32" spans="2:15" x14ac:dyDescent="0.3">
      <c r="B32" s="133"/>
      <c r="C32" s="134"/>
      <c r="D32" s="134"/>
      <c r="E32" s="134"/>
      <c r="F32" s="134"/>
      <c r="G32" s="134"/>
      <c r="H32" s="134"/>
      <c r="I32" s="134"/>
      <c r="J32" s="134"/>
      <c r="K32" s="134"/>
      <c r="L32" s="134"/>
    </row>
    <row r="33" spans="3:15" x14ac:dyDescent="0.3">
      <c r="C33" s="82" t="s">
        <v>13</v>
      </c>
      <c r="D33" s="135" t="s">
        <v>93</v>
      </c>
      <c r="E33" s="135"/>
      <c r="F33" s="135"/>
      <c r="G33" s="135"/>
      <c r="H33" s="135"/>
      <c r="I33" s="135"/>
      <c r="J33" s="135"/>
      <c r="K33" s="135"/>
      <c r="L33" s="135"/>
    </row>
    <row r="35" spans="3:15" x14ac:dyDescent="0.3">
      <c r="D35" s="84" t="s">
        <v>62</v>
      </c>
      <c r="E35" s="97"/>
      <c r="N35" s="68" t="s">
        <v>62</v>
      </c>
      <c r="O35" s="73">
        <v>0.11</v>
      </c>
    </row>
    <row r="36" spans="3:15" x14ac:dyDescent="0.3">
      <c r="D36" s="84" t="s">
        <v>42</v>
      </c>
      <c r="E36" s="99"/>
      <c r="N36" s="68" t="s">
        <v>42</v>
      </c>
      <c r="O36" s="76">
        <v>4</v>
      </c>
    </row>
    <row r="37" spans="3:15" x14ac:dyDescent="0.3">
      <c r="D37" s="88" t="s">
        <v>63</v>
      </c>
      <c r="E37" s="100"/>
      <c r="F37" s="36" t="str">
        <f>+IF($E$37=$O$37,"✔","❌")</f>
        <v>❌</v>
      </c>
      <c r="M37" t="str">
        <f>+IF($E$37=$O$37,"✔","❌")</f>
        <v>❌</v>
      </c>
      <c r="N37" s="70" t="s">
        <v>63</v>
      </c>
      <c r="O37" s="77">
        <f>+EFFECT(O35,O36)</f>
        <v>0.11462125941406276</v>
      </c>
    </row>
  </sheetData>
  <mergeCells count="10">
    <mergeCell ref="E2:L2"/>
    <mergeCell ref="B25:L25"/>
    <mergeCell ref="D26:L26"/>
    <mergeCell ref="B32:L32"/>
    <mergeCell ref="D33:L33"/>
    <mergeCell ref="D5:L8"/>
    <mergeCell ref="B11:L11"/>
    <mergeCell ref="D12:L12"/>
    <mergeCell ref="B18:L18"/>
    <mergeCell ref="D19:L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01554-0649-4B83-9EA9-B18B371E9B79}">
  <sheetPr>
    <tabColor rgb="FF002060"/>
  </sheetPr>
  <dimension ref="A1:O37"/>
  <sheetViews>
    <sheetView showGridLines="0" zoomScale="95" zoomScaleNormal="95" workbookViewId="0">
      <selection activeCell="B4" sqref="B4:L11"/>
    </sheetView>
  </sheetViews>
  <sheetFormatPr baseColWidth="10" defaultRowHeight="14.4" x14ac:dyDescent="0.3"/>
  <cols>
    <col min="1" max="1" width="1.6640625" style="1" customWidth="1"/>
    <col min="2" max="2" width="1.6640625" style="25" customWidth="1"/>
    <col min="3" max="3" width="3.5546875" bestFit="1" customWidth="1"/>
    <col min="4" max="4" width="20.21875" customWidth="1"/>
    <col min="5" max="5" width="23" bestFit="1" customWidth="1"/>
    <col min="6" max="6" width="19.5546875" bestFit="1" customWidth="1"/>
    <col min="7" max="7" width="20.44140625" customWidth="1"/>
    <col min="8" max="8" width="12.6640625" bestFit="1" customWidth="1"/>
    <col min="9" max="9" width="15.6640625" bestFit="1" customWidth="1"/>
    <col min="13" max="15" width="0" hidden="1" customWidth="1"/>
  </cols>
  <sheetData>
    <row r="1" spans="2:15" s="1" customFormat="1" ht="15" thickBot="1" x14ac:dyDescent="0.35"/>
    <row r="2" spans="2:15" s="1" customFormat="1" ht="59.4" customHeight="1" thickBot="1" x14ac:dyDescent="0.35">
      <c r="C2" s="12"/>
      <c r="D2" s="13"/>
      <c r="E2" s="139" t="s">
        <v>64</v>
      </c>
      <c r="F2" s="140"/>
      <c r="G2" s="140"/>
      <c r="H2" s="140"/>
      <c r="I2" s="140"/>
      <c r="J2" s="140"/>
      <c r="K2" s="140"/>
      <c r="L2" s="141"/>
    </row>
    <row r="3" spans="2:15" s="1" customFormat="1" x14ac:dyDescent="0.3">
      <c r="E3" s="9"/>
    </row>
    <row r="4" spans="2:15" x14ac:dyDescent="0.3">
      <c r="C4" s="66"/>
      <c r="D4" s="67"/>
      <c r="E4" s="67"/>
      <c r="F4" s="67"/>
      <c r="G4" s="67"/>
      <c r="H4" s="67"/>
      <c r="I4" s="67"/>
      <c r="J4" s="67"/>
      <c r="K4" s="67"/>
      <c r="L4" s="67"/>
    </row>
    <row r="5" spans="2:15" x14ac:dyDescent="0.3">
      <c r="C5" s="66"/>
      <c r="D5" s="127" t="s">
        <v>91</v>
      </c>
      <c r="E5" s="127"/>
      <c r="F5" s="127"/>
      <c r="G5" s="127"/>
      <c r="H5" s="127"/>
      <c r="I5" s="127"/>
      <c r="J5" s="127"/>
      <c r="K5" s="127"/>
      <c r="L5" s="127"/>
    </row>
    <row r="6" spans="2:15" x14ac:dyDescent="0.3">
      <c r="C6" s="66"/>
      <c r="D6" s="127"/>
      <c r="E6" s="127"/>
      <c r="F6" s="127"/>
      <c r="G6" s="127"/>
      <c r="H6" s="127"/>
      <c r="I6" s="127"/>
      <c r="J6" s="127"/>
      <c r="K6" s="127"/>
      <c r="L6" s="127"/>
    </row>
    <row r="7" spans="2:15" x14ac:dyDescent="0.3">
      <c r="C7" s="66"/>
      <c r="D7" s="127"/>
      <c r="E7" s="127"/>
      <c r="F7" s="127"/>
      <c r="G7" s="127"/>
      <c r="H7" s="127"/>
      <c r="I7" s="127"/>
      <c r="J7" s="127"/>
      <c r="K7" s="127"/>
      <c r="L7" s="127"/>
    </row>
    <row r="8" spans="2:15" ht="15" thickBot="1" x14ac:dyDescent="0.35">
      <c r="C8" s="66"/>
      <c r="D8" s="127"/>
      <c r="E8" s="127"/>
      <c r="F8" s="127"/>
      <c r="G8" s="127"/>
      <c r="H8" s="127"/>
      <c r="I8" s="127"/>
      <c r="J8" s="127"/>
      <c r="K8" s="127"/>
      <c r="L8" s="127"/>
    </row>
    <row r="9" spans="2:15" ht="15" thickBot="1" x14ac:dyDescent="0.35">
      <c r="C9" s="66"/>
      <c r="D9" s="92" t="s">
        <v>38</v>
      </c>
      <c r="E9" s="59">
        <f>+COUNTIF($M$13:$M$46,"✔")*2</f>
        <v>0</v>
      </c>
      <c r="F9" s="65"/>
      <c r="G9" s="65"/>
      <c r="H9" s="65"/>
      <c r="I9" s="65"/>
      <c r="J9" s="65"/>
      <c r="K9" s="65"/>
      <c r="L9" s="65"/>
    </row>
    <row r="10" spans="2:15" x14ac:dyDescent="0.3">
      <c r="C10" s="66"/>
      <c r="D10" s="92"/>
      <c r="E10" s="58"/>
      <c r="F10" s="65"/>
      <c r="G10" s="65"/>
      <c r="H10" s="65"/>
      <c r="I10" s="65"/>
      <c r="J10" s="65"/>
      <c r="K10" s="65"/>
      <c r="L10" s="65"/>
    </row>
    <row r="11" spans="2:15" x14ac:dyDescent="0.3">
      <c r="B11" s="122"/>
      <c r="C11" s="123"/>
      <c r="D11" s="123"/>
      <c r="E11" s="123"/>
      <c r="F11" s="123"/>
      <c r="G11" s="123"/>
      <c r="H11" s="123"/>
      <c r="I11" s="123"/>
      <c r="J11" s="123"/>
      <c r="K11" s="123"/>
      <c r="L11" s="123"/>
    </row>
    <row r="12" spans="2:15" ht="14.4" customHeight="1" x14ac:dyDescent="0.3">
      <c r="B12" s="81"/>
      <c r="C12" s="82" t="s">
        <v>4</v>
      </c>
      <c r="D12" s="135" t="s">
        <v>95</v>
      </c>
      <c r="E12" s="135"/>
      <c r="F12" s="135"/>
      <c r="G12" s="135"/>
      <c r="H12" s="135"/>
      <c r="I12" s="135"/>
      <c r="J12" s="135"/>
      <c r="K12" s="135"/>
      <c r="L12" s="135"/>
      <c r="M12" s="78"/>
    </row>
    <row r="13" spans="2:15" x14ac:dyDescent="0.3">
      <c r="B13" s="81"/>
      <c r="C13" s="36"/>
      <c r="D13" s="135"/>
      <c r="E13" s="135"/>
      <c r="F13" s="135"/>
      <c r="G13" s="135"/>
      <c r="H13" s="135"/>
      <c r="I13" s="135"/>
      <c r="J13" s="135"/>
      <c r="K13" s="135"/>
      <c r="L13" s="135"/>
      <c r="M13" s="78"/>
    </row>
    <row r="14" spans="2:15" x14ac:dyDescent="0.3">
      <c r="B14" s="81"/>
      <c r="C14" s="36"/>
      <c r="D14" s="84" t="s">
        <v>65</v>
      </c>
      <c r="E14" s="100"/>
      <c r="F14" s="36"/>
      <c r="G14" s="36"/>
      <c r="H14" s="36"/>
      <c r="I14" s="36"/>
      <c r="J14" s="36"/>
      <c r="K14" s="36"/>
      <c r="L14" s="36"/>
      <c r="N14" s="68" t="s">
        <v>65</v>
      </c>
      <c r="O14" s="77">
        <v>0.14499999999999999</v>
      </c>
    </row>
    <row r="15" spans="2:15" x14ac:dyDescent="0.3">
      <c r="B15" s="81"/>
      <c r="C15" s="36"/>
      <c r="D15" s="84" t="s">
        <v>42</v>
      </c>
      <c r="E15" s="99"/>
      <c r="F15" s="36"/>
      <c r="G15" s="36"/>
      <c r="H15" s="36"/>
      <c r="I15" s="36"/>
      <c r="J15" s="36"/>
      <c r="K15" s="36"/>
      <c r="L15" s="36"/>
      <c r="N15" s="68" t="s">
        <v>42</v>
      </c>
      <c r="O15" s="76">
        <v>12</v>
      </c>
    </row>
    <row r="16" spans="2:15" x14ac:dyDescent="0.3">
      <c r="B16" s="81"/>
      <c r="C16" s="36"/>
      <c r="D16" s="88" t="s">
        <v>63</v>
      </c>
      <c r="E16" s="100"/>
      <c r="F16" s="36" t="str">
        <f>+IF($E$16=$O$16,"✔","❌")</f>
        <v>❌</v>
      </c>
      <c r="G16" s="36"/>
      <c r="H16" s="36"/>
      <c r="I16" s="36"/>
      <c r="J16" s="36"/>
      <c r="K16" s="36"/>
      <c r="L16" s="36"/>
      <c r="M16" t="str">
        <f>+IF($E$16=$O$16,"✔","❌")</f>
        <v>❌</v>
      </c>
      <c r="N16" s="70" t="s">
        <v>63</v>
      </c>
      <c r="O16" s="77">
        <f>+NOMINAL(O14,O15)</f>
        <v>0.13617145245747775</v>
      </c>
    </row>
    <row r="17" spans="2:15" x14ac:dyDescent="0.3">
      <c r="B17" s="81"/>
      <c r="C17" s="36"/>
      <c r="D17" s="36"/>
      <c r="E17" s="36"/>
      <c r="F17" s="36"/>
      <c r="G17" s="36"/>
      <c r="H17" s="36"/>
      <c r="I17" s="36"/>
      <c r="J17" s="36"/>
      <c r="K17" s="36"/>
      <c r="L17" s="36"/>
    </row>
    <row r="18" spans="2:15" x14ac:dyDescent="0.3">
      <c r="B18" s="133"/>
      <c r="C18" s="134"/>
      <c r="D18" s="134"/>
      <c r="E18" s="134"/>
      <c r="F18" s="134"/>
      <c r="G18" s="134"/>
      <c r="H18" s="134"/>
      <c r="I18" s="134"/>
      <c r="J18" s="134"/>
      <c r="K18" s="134"/>
      <c r="L18" s="134"/>
    </row>
    <row r="19" spans="2:15" x14ac:dyDescent="0.3">
      <c r="B19" s="81"/>
      <c r="C19" s="82" t="s">
        <v>6</v>
      </c>
      <c r="D19" s="135" t="s">
        <v>96</v>
      </c>
      <c r="E19" s="135"/>
      <c r="F19" s="135"/>
      <c r="G19" s="135"/>
      <c r="H19" s="135"/>
      <c r="I19" s="135"/>
      <c r="J19" s="135"/>
      <c r="K19" s="135"/>
      <c r="L19" s="135"/>
    </row>
    <row r="20" spans="2:15" x14ac:dyDescent="0.3">
      <c r="B20" s="81"/>
      <c r="C20" s="36"/>
      <c r="D20" s="135"/>
      <c r="E20" s="135"/>
      <c r="F20" s="135"/>
      <c r="G20" s="135"/>
      <c r="H20" s="135"/>
      <c r="I20" s="135"/>
      <c r="J20" s="135"/>
      <c r="K20" s="135"/>
      <c r="L20" s="135"/>
    </row>
    <row r="21" spans="2:15" x14ac:dyDescent="0.3">
      <c r="B21" s="81"/>
      <c r="C21" s="36"/>
      <c r="D21" s="84" t="s">
        <v>65</v>
      </c>
      <c r="E21" s="100"/>
      <c r="F21" s="36"/>
      <c r="G21" s="36"/>
      <c r="H21" s="36"/>
      <c r="I21" s="36"/>
      <c r="J21" s="36"/>
      <c r="K21" s="36"/>
      <c r="L21" s="36"/>
      <c r="N21" s="68" t="s">
        <v>65</v>
      </c>
      <c r="O21" s="77">
        <v>0.19</v>
      </c>
    </row>
    <row r="22" spans="2:15" x14ac:dyDescent="0.3">
      <c r="B22" s="81"/>
      <c r="C22" s="36"/>
      <c r="D22" s="84" t="s">
        <v>42</v>
      </c>
      <c r="E22" s="99"/>
      <c r="F22" s="36"/>
      <c r="G22" s="36"/>
      <c r="H22" s="36"/>
      <c r="I22" s="36"/>
      <c r="J22" s="36"/>
      <c r="K22" s="36"/>
      <c r="L22" s="36"/>
      <c r="N22" s="68" t="s">
        <v>42</v>
      </c>
      <c r="O22" s="76">
        <v>2</v>
      </c>
    </row>
    <row r="23" spans="2:15" x14ac:dyDescent="0.3">
      <c r="B23" s="81"/>
      <c r="C23" s="36"/>
      <c r="D23" s="88" t="s">
        <v>63</v>
      </c>
      <c r="E23" s="100"/>
      <c r="F23" s="36" t="str">
        <f>+IF($E$23=$O$23,"✔","❌")</f>
        <v>❌</v>
      </c>
      <c r="G23" s="36"/>
      <c r="H23" s="36"/>
      <c r="I23" s="36"/>
      <c r="J23" s="36"/>
      <c r="K23" s="36"/>
      <c r="L23" s="36"/>
      <c r="M23" t="str">
        <f>+IF($E$23=$O$23,"✔","❌")</f>
        <v>❌</v>
      </c>
      <c r="N23" s="70" t="s">
        <v>63</v>
      </c>
      <c r="O23" s="77">
        <f>+NOMINAL(O21,O22)</f>
        <v>0.18174242292714293</v>
      </c>
    </row>
    <row r="24" spans="2:15" x14ac:dyDescent="0.3">
      <c r="B24" s="81"/>
      <c r="C24" s="36"/>
      <c r="D24" s="36"/>
      <c r="E24" s="36"/>
      <c r="F24" s="36"/>
      <c r="G24" s="36"/>
      <c r="H24" s="36"/>
      <c r="I24" s="36"/>
      <c r="J24" s="36"/>
      <c r="K24" s="36"/>
      <c r="L24" s="36"/>
    </row>
    <row r="25" spans="2:15" x14ac:dyDescent="0.3">
      <c r="B25" s="133"/>
      <c r="C25" s="134"/>
      <c r="D25" s="134"/>
      <c r="E25" s="134"/>
      <c r="F25" s="134"/>
      <c r="G25" s="134"/>
      <c r="H25" s="134"/>
      <c r="I25" s="134"/>
      <c r="J25" s="134"/>
      <c r="K25" s="134"/>
      <c r="L25" s="134"/>
    </row>
    <row r="26" spans="2:15" x14ac:dyDescent="0.3">
      <c r="B26" s="81"/>
      <c r="C26" s="82" t="s">
        <v>10</v>
      </c>
      <c r="D26" s="135" t="s">
        <v>98</v>
      </c>
      <c r="E26" s="135"/>
      <c r="F26" s="135"/>
      <c r="G26" s="135"/>
      <c r="H26" s="135"/>
      <c r="I26" s="135"/>
      <c r="J26" s="135"/>
      <c r="K26" s="135"/>
      <c r="L26" s="135"/>
    </row>
    <row r="27" spans="2:15" x14ac:dyDescent="0.3">
      <c r="B27" s="81"/>
      <c r="C27" s="36"/>
      <c r="D27" s="135"/>
      <c r="E27" s="135"/>
      <c r="F27" s="135"/>
      <c r="G27" s="135"/>
      <c r="H27" s="135"/>
      <c r="I27" s="135"/>
      <c r="J27" s="135"/>
      <c r="K27" s="135"/>
      <c r="L27" s="135"/>
    </row>
    <row r="28" spans="2:15" x14ac:dyDescent="0.3">
      <c r="B28" s="81"/>
      <c r="C28" s="36"/>
      <c r="D28" s="84" t="s">
        <v>65</v>
      </c>
      <c r="E28" s="100"/>
      <c r="F28" s="36"/>
      <c r="G28" s="36"/>
      <c r="H28" s="36"/>
      <c r="I28" s="36"/>
      <c r="J28" s="36"/>
      <c r="K28" s="36"/>
      <c r="L28" s="36"/>
      <c r="N28" s="68" t="s">
        <v>65</v>
      </c>
      <c r="O28" s="77">
        <v>0.2</v>
      </c>
    </row>
    <row r="29" spans="2:15" x14ac:dyDescent="0.3">
      <c r="B29" s="81"/>
      <c r="C29" s="36"/>
      <c r="D29" s="84" t="s">
        <v>42</v>
      </c>
      <c r="E29" s="99"/>
      <c r="F29" s="36"/>
      <c r="G29" s="36"/>
      <c r="H29" s="36"/>
      <c r="I29" s="36"/>
      <c r="J29" s="36"/>
      <c r="K29" s="36"/>
      <c r="L29" s="36"/>
      <c r="N29" s="68" t="s">
        <v>42</v>
      </c>
      <c r="O29" s="76">
        <v>12</v>
      </c>
    </row>
    <row r="30" spans="2:15" x14ac:dyDescent="0.3">
      <c r="B30" s="81"/>
      <c r="C30" s="36"/>
      <c r="D30" s="88" t="s">
        <v>63</v>
      </c>
      <c r="E30" s="100"/>
      <c r="F30" s="36" t="str">
        <f>+IF($E$30=$O$30,"✔","❌")</f>
        <v>❌</v>
      </c>
      <c r="G30" s="36"/>
      <c r="H30" s="36"/>
      <c r="I30" s="36"/>
      <c r="J30" s="36"/>
      <c r="K30" s="36"/>
      <c r="L30" s="36"/>
      <c r="M30" t="str">
        <f>+IF($E$30=$O$30,"✔","❌")</f>
        <v>❌</v>
      </c>
      <c r="N30" s="70" t="s">
        <v>63</v>
      </c>
      <c r="O30" s="77">
        <f>+NOMINAL(O28,O29)</f>
        <v>0.18371364599677431</v>
      </c>
    </row>
    <row r="31" spans="2:15" x14ac:dyDescent="0.3">
      <c r="B31" s="81"/>
      <c r="C31" s="36"/>
      <c r="D31" s="36"/>
      <c r="E31" s="36"/>
      <c r="F31" s="36"/>
      <c r="G31" s="36"/>
      <c r="H31" s="36"/>
      <c r="I31" s="36"/>
      <c r="J31" s="36"/>
      <c r="K31" s="36"/>
      <c r="L31" s="36"/>
    </row>
    <row r="32" spans="2:15" x14ac:dyDescent="0.3">
      <c r="B32" s="133"/>
      <c r="C32" s="134"/>
      <c r="D32" s="134"/>
      <c r="E32" s="134"/>
      <c r="F32" s="134"/>
      <c r="G32" s="134"/>
      <c r="H32" s="134"/>
      <c r="I32" s="134"/>
      <c r="J32" s="134"/>
      <c r="K32" s="134"/>
      <c r="L32" s="134"/>
    </row>
    <row r="33" spans="2:15" x14ac:dyDescent="0.3">
      <c r="B33" s="81"/>
      <c r="C33" s="82" t="s">
        <v>13</v>
      </c>
      <c r="D33" s="135" t="s">
        <v>97</v>
      </c>
      <c r="E33" s="135"/>
      <c r="F33" s="135"/>
      <c r="G33" s="135"/>
      <c r="H33" s="135"/>
      <c r="I33" s="135"/>
      <c r="J33" s="135"/>
      <c r="K33" s="135"/>
      <c r="L33" s="135"/>
    </row>
    <row r="34" spans="2:15" x14ac:dyDescent="0.3">
      <c r="B34" s="81"/>
      <c r="C34" s="36"/>
      <c r="D34" s="135"/>
      <c r="E34" s="135"/>
      <c r="F34" s="135"/>
      <c r="G34" s="135"/>
      <c r="H34" s="135"/>
      <c r="I34" s="135"/>
      <c r="J34" s="135"/>
      <c r="K34" s="135"/>
      <c r="L34" s="135"/>
    </row>
    <row r="35" spans="2:15" x14ac:dyDescent="0.3">
      <c r="B35" s="81"/>
      <c r="C35" s="36"/>
      <c r="D35" s="84" t="s">
        <v>65</v>
      </c>
      <c r="E35" s="100"/>
      <c r="F35" s="36"/>
      <c r="G35" s="36"/>
      <c r="H35" s="36"/>
      <c r="I35" s="36"/>
      <c r="J35" s="36"/>
      <c r="K35" s="36"/>
      <c r="L35" s="36"/>
      <c r="N35" s="68" t="s">
        <v>65</v>
      </c>
      <c r="O35" s="77">
        <v>0.08</v>
      </c>
    </row>
    <row r="36" spans="2:15" x14ac:dyDescent="0.3">
      <c r="B36" s="81"/>
      <c r="C36" s="36"/>
      <c r="D36" s="84" t="s">
        <v>42</v>
      </c>
      <c r="E36" s="99"/>
      <c r="F36" s="36"/>
      <c r="G36" s="36"/>
      <c r="H36" s="36"/>
      <c r="I36" s="36"/>
      <c r="J36" s="36"/>
      <c r="K36" s="36"/>
      <c r="L36" s="36"/>
      <c r="N36" s="68" t="s">
        <v>42</v>
      </c>
      <c r="O36" s="76">
        <v>4</v>
      </c>
    </row>
    <row r="37" spans="2:15" x14ac:dyDescent="0.3">
      <c r="B37" s="81"/>
      <c r="C37" s="36"/>
      <c r="D37" s="88" t="s">
        <v>63</v>
      </c>
      <c r="E37" s="100"/>
      <c r="F37" s="36" t="str">
        <f>+IF($E$37=$O$37,"✔","❌")</f>
        <v>❌</v>
      </c>
      <c r="G37" s="36"/>
      <c r="H37" s="36"/>
      <c r="I37" s="36"/>
      <c r="J37" s="36"/>
      <c r="K37" s="36"/>
      <c r="L37" s="36"/>
      <c r="M37" t="str">
        <f>+IF($E$37=$O$37,"✔","❌")</f>
        <v>❌</v>
      </c>
      <c r="N37" s="70" t="s">
        <v>63</v>
      </c>
      <c r="O37" s="77">
        <f>+NOMINAL(O35,O36)</f>
        <v>7.7706187633094004E-2</v>
      </c>
    </row>
  </sheetData>
  <mergeCells count="10">
    <mergeCell ref="D5:L8"/>
    <mergeCell ref="B11:L11"/>
    <mergeCell ref="D12:L13"/>
    <mergeCell ref="B18:L18"/>
    <mergeCell ref="E2:L2"/>
    <mergeCell ref="D19:L20"/>
    <mergeCell ref="B25:L25"/>
    <mergeCell ref="D26:L27"/>
    <mergeCell ref="B32:L32"/>
    <mergeCell ref="D33:L3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BED52-8930-45FA-B75E-BC1DBF5A76A2}">
  <sheetPr>
    <tabColor rgb="FF002060"/>
  </sheetPr>
  <dimension ref="A1:O53"/>
  <sheetViews>
    <sheetView showGridLines="0" zoomScale="92" zoomScaleNormal="92" workbookViewId="0">
      <selection activeCell="B4" sqref="B4:L10"/>
    </sheetView>
  </sheetViews>
  <sheetFormatPr baseColWidth="10" defaultRowHeight="14.4" x14ac:dyDescent="0.3"/>
  <cols>
    <col min="1" max="1" width="1.6640625" style="1" customWidth="1"/>
    <col min="2" max="2" width="1.6640625" style="25" customWidth="1"/>
    <col min="3" max="3" width="3.5546875" bestFit="1" customWidth="1"/>
    <col min="4" max="4" width="20.21875" customWidth="1"/>
    <col min="5" max="5" width="15.109375" bestFit="1" customWidth="1"/>
    <col min="6" max="6" width="14" bestFit="1" customWidth="1"/>
    <col min="7" max="7" width="20.44140625" customWidth="1"/>
    <col min="8" max="8" width="12.6640625" bestFit="1" customWidth="1"/>
    <col min="13" max="14" width="0" hidden="1" customWidth="1"/>
    <col min="15" max="15" width="12.44140625" hidden="1" customWidth="1"/>
  </cols>
  <sheetData>
    <row r="1" spans="2:15" s="1" customFormat="1" ht="15" thickBot="1" x14ac:dyDescent="0.35"/>
    <row r="2" spans="2:15" s="1" customFormat="1" ht="59.4" customHeight="1" thickBot="1" x14ac:dyDescent="0.35">
      <c r="C2" s="12"/>
      <c r="D2" s="13"/>
      <c r="E2" s="124" t="s">
        <v>66</v>
      </c>
      <c r="F2" s="125"/>
      <c r="G2" s="125"/>
      <c r="H2" s="125"/>
      <c r="I2" s="125"/>
      <c r="J2" s="125"/>
      <c r="K2" s="125"/>
      <c r="L2" s="126"/>
    </row>
    <row r="3" spans="2:15" s="1" customFormat="1" x14ac:dyDescent="0.3">
      <c r="E3" s="9"/>
    </row>
    <row r="4" spans="2:15" x14ac:dyDescent="0.3">
      <c r="C4" s="66"/>
      <c r="D4" s="67"/>
      <c r="E4" s="67"/>
      <c r="F4" s="67"/>
      <c r="G4" s="67"/>
      <c r="H4" s="67"/>
      <c r="I4" s="67"/>
      <c r="J4" s="67"/>
      <c r="K4" s="67"/>
      <c r="L4" s="67"/>
    </row>
    <row r="5" spans="2:15" x14ac:dyDescent="0.3">
      <c r="C5" s="66"/>
      <c r="D5" s="127" t="s">
        <v>91</v>
      </c>
      <c r="E5" s="127"/>
      <c r="F5" s="127"/>
      <c r="G5" s="127"/>
      <c r="H5" s="127"/>
      <c r="I5" s="127"/>
      <c r="J5" s="127"/>
      <c r="K5" s="127"/>
      <c r="L5" s="127"/>
    </row>
    <row r="6" spans="2:15" x14ac:dyDescent="0.3">
      <c r="C6" s="66"/>
      <c r="D6" s="127"/>
      <c r="E6" s="127"/>
      <c r="F6" s="127"/>
      <c r="G6" s="127"/>
      <c r="H6" s="127"/>
      <c r="I6" s="127"/>
      <c r="J6" s="127"/>
      <c r="K6" s="127"/>
      <c r="L6" s="127"/>
    </row>
    <row r="7" spans="2:15" x14ac:dyDescent="0.3">
      <c r="C7" s="66"/>
      <c r="D7" s="127"/>
      <c r="E7" s="127"/>
      <c r="F7" s="127"/>
      <c r="G7" s="127"/>
      <c r="H7" s="127"/>
      <c r="I7" s="127"/>
      <c r="J7" s="127"/>
      <c r="K7" s="127"/>
      <c r="L7" s="127"/>
    </row>
    <row r="8" spans="2:15" ht="15" thickBot="1" x14ac:dyDescent="0.35">
      <c r="C8" s="66"/>
      <c r="D8" s="127"/>
      <c r="E8" s="127"/>
      <c r="F8" s="127"/>
      <c r="G8" s="127"/>
      <c r="H8" s="127"/>
      <c r="I8" s="127"/>
      <c r="J8" s="127"/>
      <c r="K8" s="127"/>
      <c r="L8" s="127"/>
    </row>
    <row r="9" spans="2:15" ht="15" thickBot="1" x14ac:dyDescent="0.35">
      <c r="C9" s="66"/>
      <c r="D9" s="92" t="s">
        <v>38</v>
      </c>
      <c r="E9" s="59">
        <f>+COUNTIF($M$13:$M$53,"✔")*2</f>
        <v>0</v>
      </c>
      <c r="F9" s="65"/>
      <c r="G9" s="65"/>
      <c r="H9" s="65"/>
      <c r="I9" s="65"/>
      <c r="J9" s="65"/>
      <c r="K9" s="65"/>
      <c r="L9" s="65"/>
    </row>
    <row r="10" spans="2:15" x14ac:dyDescent="0.3">
      <c r="C10" s="66"/>
      <c r="D10" s="92"/>
      <c r="E10" s="58"/>
      <c r="F10" s="65"/>
      <c r="G10" s="65"/>
      <c r="H10" s="65"/>
      <c r="I10" s="65"/>
      <c r="J10" s="65"/>
      <c r="K10" s="65"/>
      <c r="L10" s="65"/>
    </row>
    <row r="11" spans="2:15" x14ac:dyDescent="0.3">
      <c r="B11" s="133"/>
      <c r="C11" s="134"/>
      <c r="D11" s="134"/>
      <c r="E11" s="134"/>
      <c r="F11" s="134"/>
      <c r="G11" s="134"/>
      <c r="H11" s="134"/>
      <c r="I11" s="134"/>
      <c r="J11" s="134"/>
      <c r="K11" s="134"/>
      <c r="L11" s="134"/>
    </row>
    <row r="12" spans="2:15" ht="14.4" customHeight="1" x14ac:dyDescent="0.3">
      <c r="B12" s="81"/>
      <c r="C12" s="82" t="s">
        <v>4</v>
      </c>
      <c r="D12" s="135" t="s">
        <v>99</v>
      </c>
      <c r="E12" s="135"/>
      <c r="F12" s="135"/>
      <c r="G12" s="135"/>
      <c r="H12" s="135"/>
      <c r="I12" s="135"/>
      <c r="J12" s="135"/>
      <c r="K12" s="135"/>
      <c r="L12" s="135"/>
      <c r="M12" s="78"/>
    </row>
    <row r="13" spans="2:15" ht="42" customHeight="1" x14ac:dyDescent="0.3">
      <c r="B13" s="81"/>
      <c r="C13" s="36"/>
      <c r="D13" s="135"/>
      <c r="E13" s="135"/>
      <c r="F13" s="135"/>
      <c r="G13" s="135"/>
      <c r="H13" s="135"/>
      <c r="I13" s="135"/>
      <c r="J13" s="135"/>
      <c r="K13" s="135"/>
      <c r="L13" s="135"/>
      <c r="M13" s="78"/>
    </row>
    <row r="14" spans="2:15" x14ac:dyDescent="0.3">
      <c r="B14" s="81"/>
      <c r="C14" s="36"/>
      <c r="D14" s="90"/>
      <c r="E14" s="90"/>
      <c r="F14" s="90"/>
      <c r="G14" s="90"/>
      <c r="H14" s="90"/>
      <c r="I14" s="90"/>
      <c r="J14" s="90"/>
      <c r="K14" s="90"/>
      <c r="L14" s="90"/>
      <c r="M14" s="78"/>
    </row>
    <row r="15" spans="2:15" x14ac:dyDescent="0.3">
      <c r="B15" s="81"/>
      <c r="C15" s="36"/>
      <c r="D15" s="84" t="s">
        <v>67</v>
      </c>
      <c r="E15" s="91"/>
      <c r="F15" s="36"/>
      <c r="G15" s="36"/>
      <c r="H15" s="36"/>
      <c r="I15" s="36"/>
      <c r="J15" s="36"/>
      <c r="K15" s="36"/>
      <c r="L15" s="36"/>
      <c r="N15" s="68" t="s">
        <v>67</v>
      </c>
      <c r="O15" s="71">
        <v>0.14000000000000001</v>
      </c>
    </row>
    <row r="16" spans="2:15" x14ac:dyDescent="0.3">
      <c r="B16" s="81"/>
      <c r="C16" s="36"/>
      <c r="D16" s="84" t="s">
        <v>68</v>
      </c>
      <c r="E16" s="86"/>
      <c r="F16" s="36"/>
      <c r="G16" s="36"/>
      <c r="H16" s="36"/>
      <c r="I16" s="36"/>
      <c r="J16" s="36"/>
      <c r="K16" s="36"/>
      <c r="L16" s="36"/>
      <c r="N16" s="68" t="s">
        <v>68</v>
      </c>
      <c r="O16" s="69">
        <v>-500000</v>
      </c>
    </row>
    <row r="17" spans="2:15" x14ac:dyDescent="0.3">
      <c r="B17" s="81"/>
      <c r="C17" s="36"/>
      <c r="D17" s="84" t="s">
        <v>59</v>
      </c>
      <c r="E17" s="86"/>
      <c r="F17" s="36"/>
      <c r="G17" s="36"/>
      <c r="H17" s="36"/>
      <c r="I17" s="36"/>
      <c r="J17" s="36"/>
      <c r="K17" s="36"/>
      <c r="L17" s="36"/>
      <c r="N17" s="68" t="s">
        <v>59</v>
      </c>
      <c r="O17" s="69">
        <v>-100000000</v>
      </c>
    </row>
    <row r="18" spans="2:15" x14ac:dyDescent="0.3">
      <c r="B18" s="81"/>
      <c r="C18" s="36"/>
      <c r="D18" s="84" t="s">
        <v>69</v>
      </c>
      <c r="E18" s="86"/>
      <c r="F18" s="36"/>
      <c r="G18" s="36"/>
      <c r="H18" s="36"/>
      <c r="I18" s="36"/>
      <c r="J18" s="36"/>
      <c r="K18" s="36"/>
      <c r="L18" s="36"/>
      <c r="N18" s="68" t="s">
        <v>69</v>
      </c>
      <c r="O18" s="69">
        <v>350000000</v>
      </c>
    </row>
    <row r="19" spans="2:15" x14ac:dyDescent="0.3">
      <c r="B19" s="81"/>
      <c r="C19" s="36"/>
      <c r="D19" s="84" t="s">
        <v>45</v>
      </c>
      <c r="E19" s="86"/>
      <c r="F19" s="36"/>
      <c r="G19" s="36"/>
      <c r="H19" s="36"/>
      <c r="I19" s="36"/>
      <c r="J19" s="36"/>
      <c r="K19" s="36"/>
      <c r="L19" s="36"/>
      <c r="N19" s="68" t="s">
        <v>45</v>
      </c>
      <c r="O19" s="69">
        <v>1</v>
      </c>
    </row>
    <row r="20" spans="2:15" x14ac:dyDescent="0.3">
      <c r="B20" s="81"/>
      <c r="C20" s="36"/>
      <c r="D20" s="88" t="s">
        <v>70</v>
      </c>
      <c r="E20" s="101"/>
      <c r="F20" s="36" t="str">
        <f>+IF($E$20=$O$20,"✔","❌")</f>
        <v>❌</v>
      </c>
      <c r="G20" s="36"/>
      <c r="H20" s="36"/>
      <c r="I20" s="36"/>
      <c r="J20" s="36"/>
      <c r="K20" s="36"/>
      <c r="L20" s="36"/>
      <c r="M20" t="str">
        <f>+IF($E$20=$O$20,"✔","❌")</f>
        <v>❌</v>
      </c>
      <c r="N20" s="70" t="s">
        <v>70</v>
      </c>
      <c r="O20" s="75">
        <f>+NPER(O15/12,O16,O17,O18,O19)/12</f>
        <v>7.2518257257692627</v>
      </c>
    </row>
    <row r="21" spans="2:15" x14ac:dyDescent="0.3">
      <c r="B21" s="81"/>
      <c r="C21" s="36"/>
      <c r="D21" s="36"/>
      <c r="E21" s="36"/>
      <c r="F21" s="36"/>
      <c r="G21" s="36"/>
      <c r="H21" s="36"/>
      <c r="I21" s="36"/>
      <c r="J21" s="36"/>
      <c r="K21" s="36"/>
      <c r="L21" s="36"/>
    </row>
    <row r="22" spans="2:15" x14ac:dyDescent="0.3">
      <c r="B22" s="133"/>
      <c r="C22" s="134"/>
      <c r="D22" s="134"/>
      <c r="E22" s="134"/>
      <c r="F22" s="134"/>
      <c r="G22" s="134"/>
      <c r="H22" s="134"/>
      <c r="I22" s="134"/>
      <c r="J22" s="134"/>
      <c r="K22" s="134"/>
      <c r="L22" s="134"/>
    </row>
    <row r="23" spans="2:15" ht="14.4" customHeight="1" x14ac:dyDescent="0.3">
      <c r="B23" s="81"/>
      <c r="C23" s="82" t="s">
        <v>6</v>
      </c>
      <c r="D23" s="135" t="s">
        <v>100</v>
      </c>
      <c r="E23" s="135"/>
      <c r="F23" s="135"/>
      <c r="G23" s="135"/>
      <c r="H23" s="135"/>
      <c r="I23" s="135"/>
      <c r="J23" s="135"/>
      <c r="K23" s="135"/>
      <c r="L23" s="135"/>
      <c r="M23" s="78"/>
    </row>
    <row r="24" spans="2:15" ht="13.2" customHeight="1" x14ac:dyDescent="0.3">
      <c r="B24" s="81"/>
      <c r="C24" s="36"/>
      <c r="D24" s="135"/>
      <c r="E24" s="135"/>
      <c r="F24" s="135"/>
      <c r="G24" s="135"/>
      <c r="H24" s="135"/>
      <c r="I24" s="135"/>
      <c r="J24" s="135"/>
      <c r="K24" s="135"/>
      <c r="L24" s="135"/>
      <c r="M24" s="78"/>
    </row>
    <row r="25" spans="2:15" x14ac:dyDescent="0.3">
      <c r="B25" s="81"/>
      <c r="C25" s="36"/>
      <c r="D25" s="90"/>
      <c r="E25" s="90"/>
      <c r="F25" s="90"/>
      <c r="G25" s="90"/>
      <c r="H25" s="90"/>
      <c r="I25" s="90"/>
      <c r="J25" s="90"/>
      <c r="K25" s="90"/>
      <c r="L25" s="90"/>
      <c r="M25" s="78"/>
    </row>
    <row r="26" spans="2:15" x14ac:dyDescent="0.3">
      <c r="B26" s="81"/>
      <c r="C26" s="36"/>
      <c r="D26" s="84" t="s">
        <v>67</v>
      </c>
      <c r="E26" s="91"/>
      <c r="F26" s="36"/>
      <c r="G26" s="36"/>
      <c r="H26" s="36"/>
      <c r="I26" s="36"/>
      <c r="J26" s="36"/>
      <c r="K26" s="36"/>
      <c r="L26" s="36"/>
      <c r="N26" s="68" t="s">
        <v>67</v>
      </c>
      <c r="O26" s="71">
        <v>0.15</v>
      </c>
    </row>
    <row r="27" spans="2:15" x14ac:dyDescent="0.3">
      <c r="B27" s="81"/>
      <c r="C27" s="36"/>
      <c r="D27" s="84" t="s">
        <v>68</v>
      </c>
      <c r="E27" s="86"/>
      <c r="F27" s="36"/>
      <c r="G27" s="36"/>
      <c r="H27" s="36"/>
      <c r="I27" s="36"/>
      <c r="J27" s="36"/>
      <c r="K27" s="36"/>
      <c r="L27" s="36"/>
      <c r="N27" s="68" t="s">
        <v>68</v>
      </c>
      <c r="O27" s="69">
        <v>800000</v>
      </c>
    </row>
    <row r="28" spans="2:15" x14ac:dyDescent="0.3">
      <c r="B28" s="81"/>
      <c r="C28" s="36"/>
      <c r="D28" s="84" t="s">
        <v>59</v>
      </c>
      <c r="E28" s="86"/>
      <c r="F28" s="36"/>
      <c r="G28" s="36"/>
      <c r="H28" s="36"/>
      <c r="I28" s="36"/>
      <c r="J28" s="36"/>
      <c r="K28" s="36"/>
      <c r="L28" s="36"/>
      <c r="N28" s="68" t="s">
        <v>59</v>
      </c>
      <c r="O28" s="69">
        <v>-20000000</v>
      </c>
    </row>
    <row r="29" spans="2:15" x14ac:dyDescent="0.3">
      <c r="B29" s="81"/>
      <c r="C29" s="36"/>
      <c r="D29" s="84" t="s">
        <v>69</v>
      </c>
      <c r="E29" s="86"/>
      <c r="F29" s="36"/>
      <c r="G29" s="36"/>
      <c r="H29" s="36"/>
      <c r="I29" s="36"/>
      <c r="J29" s="36"/>
      <c r="K29" s="36"/>
      <c r="L29" s="36"/>
      <c r="N29" s="68" t="s">
        <v>69</v>
      </c>
      <c r="O29" s="69"/>
    </row>
    <row r="30" spans="2:15" x14ac:dyDescent="0.3">
      <c r="B30" s="81"/>
      <c r="C30" s="36"/>
      <c r="D30" s="84" t="s">
        <v>45</v>
      </c>
      <c r="E30" s="86"/>
      <c r="F30" s="36"/>
      <c r="G30" s="36"/>
      <c r="H30" s="36"/>
      <c r="I30" s="36"/>
      <c r="J30" s="36"/>
      <c r="K30" s="36"/>
      <c r="L30" s="36"/>
      <c r="N30" s="68" t="s">
        <v>45</v>
      </c>
      <c r="O30" s="69"/>
    </row>
    <row r="31" spans="2:15" x14ac:dyDescent="0.3">
      <c r="B31" s="81"/>
      <c r="C31" s="36"/>
      <c r="D31" s="88" t="s">
        <v>70</v>
      </c>
      <c r="E31" s="101"/>
      <c r="F31" s="36" t="str">
        <f>+IF($E$31=$O$31,"✔","❌")</f>
        <v>❌</v>
      </c>
      <c r="G31" s="36"/>
      <c r="H31" s="36"/>
      <c r="I31" s="36"/>
      <c r="J31" s="36"/>
      <c r="K31" s="36"/>
      <c r="L31" s="36"/>
      <c r="M31" t="str">
        <f>+IF($E$31=$O$31,"✔","❌")</f>
        <v>❌</v>
      </c>
      <c r="N31" s="70" t="s">
        <v>70</v>
      </c>
      <c r="O31" s="75">
        <f>+NPER(O26/12,O27,O28)/7</f>
        <v>4.308919256375078</v>
      </c>
    </row>
    <row r="32" spans="2:15" x14ac:dyDescent="0.3">
      <c r="B32" s="81"/>
      <c r="C32" s="36"/>
      <c r="D32" s="36"/>
      <c r="E32" s="36"/>
      <c r="F32" s="36"/>
      <c r="G32" s="36"/>
      <c r="H32" s="36"/>
      <c r="I32" s="36"/>
      <c r="J32" s="36"/>
      <c r="K32" s="36"/>
      <c r="L32" s="36"/>
    </row>
    <row r="33" spans="2:15" x14ac:dyDescent="0.3">
      <c r="B33" s="133"/>
      <c r="C33" s="134"/>
      <c r="D33" s="134"/>
      <c r="E33" s="134"/>
      <c r="F33" s="134"/>
      <c r="G33" s="134"/>
      <c r="H33" s="134"/>
      <c r="I33" s="134"/>
      <c r="J33" s="134"/>
      <c r="K33" s="134"/>
      <c r="L33" s="134"/>
    </row>
    <row r="34" spans="2:15" x14ac:dyDescent="0.3">
      <c r="B34" s="81"/>
      <c r="C34" s="82" t="s">
        <v>10</v>
      </c>
      <c r="D34" s="135" t="s">
        <v>101</v>
      </c>
      <c r="E34" s="135"/>
      <c r="F34" s="135"/>
      <c r="G34" s="135"/>
      <c r="H34" s="135"/>
      <c r="I34" s="135"/>
      <c r="J34" s="135"/>
      <c r="K34" s="135"/>
      <c r="L34" s="135"/>
    </row>
    <row r="35" spans="2:15" ht="43.2" customHeight="1" x14ac:dyDescent="0.3">
      <c r="B35" s="81"/>
      <c r="C35" s="36"/>
      <c r="D35" s="135"/>
      <c r="E35" s="135"/>
      <c r="F35" s="135"/>
      <c r="G35" s="135"/>
      <c r="H35" s="135"/>
      <c r="I35" s="135"/>
      <c r="J35" s="135"/>
      <c r="K35" s="135"/>
      <c r="L35" s="135"/>
    </row>
    <row r="36" spans="2:15" x14ac:dyDescent="0.3">
      <c r="B36" s="81"/>
      <c r="C36" s="36"/>
      <c r="D36" s="90"/>
      <c r="E36" s="90"/>
      <c r="F36" s="90"/>
      <c r="G36" s="90"/>
      <c r="H36" s="90"/>
      <c r="I36" s="90"/>
      <c r="J36" s="90"/>
      <c r="K36" s="90"/>
      <c r="L36" s="90"/>
    </row>
    <row r="37" spans="2:15" x14ac:dyDescent="0.3">
      <c r="B37" s="81"/>
      <c r="C37" s="36"/>
      <c r="D37" s="84" t="s">
        <v>67</v>
      </c>
      <c r="E37" s="91"/>
      <c r="F37" s="36"/>
      <c r="G37" s="36"/>
      <c r="H37" s="36"/>
      <c r="I37" s="36"/>
      <c r="J37" s="36"/>
      <c r="K37" s="36"/>
      <c r="L37" s="36"/>
      <c r="N37" s="68" t="s">
        <v>67</v>
      </c>
      <c r="O37" s="71">
        <v>0.17</v>
      </c>
    </row>
    <row r="38" spans="2:15" x14ac:dyDescent="0.3">
      <c r="B38" s="81"/>
      <c r="C38" s="36"/>
      <c r="D38" s="84" t="s">
        <v>68</v>
      </c>
      <c r="E38" s="86"/>
      <c r="F38" s="36"/>
      <c r="G38" s="36"/>
      <c r="H38" s="36"/>
      <c r="I38" s="36"/>
      <c r="J38" s="36"/>
      <c r="K38" s="36"/>
      <c r="L38" s="36"/>
      <c r="N38" s="68" t="s">
        <v>68</v>
      </c>
      <c r="O38" s="69">
        <v>-600000</v>
      </c>
    </row>
    <row r="39" spans="2:15" x14ac:dyDescent="0.3">
      <c r="B39" s="81"/>
      <c r="C39" s="36"/>
      <c r="D39" s="84" t="s">
        <v>59</v>
      </c>
      <c r="E39" s="86"/>
      <c r="F39" s="36"/>
      <c r="G39" s="36"/>
      <c r="H39" s="36"/>
      <c r="I39" s="36"/>
      <c r="J39" s="36"/>
      <c r="K39" s="36"/>
      <c r="L39" s="36"/>
      <c r="N39" s="68" t="s">
        <v>59</v>
      </c>
      <c r="O39" s="69">
        <v>-70000000</v>
      </c>
    </row>
    <row r="40" spans="2:15" x14ac:dyDescent="0.3">
      <c r="B40" s="81"/>
      <c r="C40" s="36"/>
      <c r="D40" s="84" t="s">
        <v>69</v>
      </c>
      <c r="E40" s="86"/>
      <c r="F40" s="36"/>
      <c r="G40" s="36"/>
      <c r="H40" s="36"/>
      <c r="I40" s="36"/>
      <c r="J40" s="36"/>
      <c r="K40" s="36"/>
      <c r="L40" s="36"/>
      <c r="N40" s="68" t="s">
        <v>69</v>
      </c>
      <c r="O40" s="69">
        <v>550000000</v>
      </c>
    </row>
    <row r="41" spans="2:15" x14ac:dyDescent="0.3">
      <c r="B41" s="81"/>
      <c r="C41" s="36"/>
      <c r="D41" s="84" t="s">
        <v>45</v>
      </c>
      <c r="E41" s="86"/>
      <c r="F41" s="36"/>
      <c r="G41" s="36"/>
      <c r="H41" s="36"/>
      <c r="I41" s="36"/>
      <c r="J41" s="36"/>
      <c r="K41" s="36"/>
      <c r="L41" s="36"/>
      <c r="N41" s="68" t="s">
        <v>45</v>
      </c>
      <c r="O41" s="69">
        <v>1</v>
      </c>
    </row>
    <row r="42" spans="2:15" x14ac:dyDescent="0.3">
      <c r="B42" s="81"/>
      <c r="C42" s="36"/>
      <c r="D42" s="88" t="s">
        <v>70</v>
      </c>
      <c r="E42" s="101"/>
      <c r="F42" s="36" t="str">
        <f>+IF($E$42=$O$42,"✔","❌")</f>
        <v>❌</v>
      </c>
      <c r="G42" s="36"/>
      <c r="H42" s="36"/>
      <c r="I42" s="36"/>
      <c r="J42" s="36"/>
      <c r="K42" s="36"/>
      <c r="L42" s="36"/>
      <c r="M42" t="str">
        <f>+IF($E$42=$O$42,"✔","❌")</f>
        <v>❌</v>
      </c>
      <c r="N42" s="70" t="s">
        <v>70</v>
      </c>
      <c r="O42" s="75">
        <f>+NPER(O37/12,O38,O39,O40,O41)/12</f>
        <v>9.822714143396956</v>
      </c>
    </row>
    <row r="43" spans="2:15" x14ac:dyDescent="0.3">
      <c r="B43" s="81"/>
      <c r="C43" s="36"/>
      <c r="D43" s="36"/>
      <c r="E43" s="36"/>
      <c r="F43" s="36"/>
      <c r="G43" s="36"/>
      <c r="H43" s="36"/>
      <c r="I43" s="36"/>
      <c r="J43" s="36"/>
      <c r="K43" s="36"/>
      <c r="L43" s="36"/>
    </row>
    <row r="44" spans="2:15" x14ac:dyDescent="0.3">
      <c r="B44" s="133"/>
      <c r="C44" s="134"/>
      <c r="D44" s="134"/>
      <c r="E44" s="134"/>
      <c r="F44" s="134"/>
      <c r="G44" s="134"/>
      <c r="H44" s="134"/>
      <c r="I44" s="134"/>
      <c r="J44" s="134"/>
      <c r="K44" s="134"/>
      <c r="L44" s="134"/>
    </row>
    <row r="45" spans="2:15" x14ac:dyDescent="0.3">
      <c r="B45" s="81"/>
      <c r="C45" s="82" t="s">
        <v>13</v>
      </c>
      <c r="D45" s="135" t="s">
        <v>102</v>
      </c>
      <c r="E45" s="135"/>
      <c r="F45" s="135"/>
      <c r="G45" s="135"/>
      <c r="H45" s="135"/>
      <c r="I45" s="135"/>
      <c r="J45" s="135"/>
      <c r="K45" s="135"/>
      <c r="L45" s="135"/>
    </row>
    <row r="46" spans="2:15" x14ac:dyDescent="0.3">
      <c r="B46" s="81"/>
      <c r="C46" s="36"/>
      <c r="D46" s="135"/>
      <c r="E46" s="135"/>
      <c r="F46" s="135"/>
      <c r="G46" s="135"/>
      <c r="H46" s="135"/>
      <c r="I46" s="135"/>
      <c r="J46" s="135"/>
      <c r="K46" s="135"/>
      <c r="L46" s="135"/>
    </row>
    <row r="47" spans="2:15" x14ac:dyDescent="0.3">
      <c r="B47" s="81"/>
      <c r="C47" s="36"/>
      <c r="D47" s="90"/>
      <c r="E47" s="90"/>
      <c r="F47" s="90"/>
      <c r="G47" s="90"/>
      <c r="H47" s="90"/>
      <c r="I47" s="90"/>
      <c r="J47" s="90"/>
      <c r="K47" s="90"/>
      <c r="L47" s="90"/>
    </row>
    <row r="48" spans="2:15" x14ac:dyDescent="0.3">
      <c r="B48" s="81"/>
      <c r="C48" s="36"/>
      <c r="D48" s="84" t="s">
        <v>67</v>
      </c>
      <c r="E48" s="91"/>
      <c r="F48" s="36"/>
      <c r="G48" s="36"/>
      <c r="H48" s="36"/>
      <c r="I48" s="36"/>
      <c r="J48" s="36"/>
      <c r="K48" s="36"/>
      <c r="L48" s="36"/>
      <c r="N48" s="68" t="s">
        <v>67</v>
      </c>
      <c r="O48" s="71">
        <v>0.08</v>
      </c>
    </row>
    <row r="49" spans="2:15" x14ac:dyDescent="0.3">
      <c r="B49" s="81"/>
      <c r="C49" s="36"/>
      <c r="D49" s="84" t="s">
        <v>68</v>
      </c>
      <c r="E49" s="86"/>
      <c r="F49" s="36"/>
      <c r="G49" s="36"/>
      <c r="H49" s="36"/>
      <c r="I49" s="36"/>
      <c r="J49" s="36"/>
      <c r="K49" s="36"/>
      <c r="L49" s="36"/>
      <c r="N49" s="68" t="s">
        <v>68</v>
      </c>
      <c r="O49" s="69">
        <v>750000</v>
      </c>
    </row>
    <row r="50" spans="2:15" x14ac:dyDescent="0.3">
      <c r="B50" s="81"/>
      <c r="C50" s="36"/>
      <c r="D50" s="84" t="s">
        <v>59</v>
      </c>
      <c r="E50" s="86"/>
      <c r="F50" s="36"/>
      <c r="G50" s="36"/>
      <c r="H50" s="36"/>
      <c r="I50" s="36"/>
      <c r="J50" s="36"/>
      <c r="K50" s="36"/>
      <c r="L50" s="36"/>
      <c r="N50" s="68" t="s">
        <v>59</v>
      </c>
      <c r="O50" s="69">
        <v>-25000000</v>
      </c>
    </row>
    <row r="51" spans="2:15" x14ac:dyDescent="0.3">
      <c r="B51" s="81"/>
      <c r="C51" s="36"/>
      <c r="D51" s="84" t="s">
        <v>69</v>
      </c>
      <c r="E51" s="86"/>
      <c r="F51" s="36"/>
      <c r="G51" s="36"/>
      <c r="H51" s="36"/>
      <c r="I51" s="36"/>
      <c r="J51" s="36"/>
      <c r="K51" s="36"/>
      <c r="L51" s="36"/>
      <c r="N51" s="68" t="s">
        <v>69</v>
      </c>
      <c r="O51" s="69"/>
    </row>
    <row r="52" spans="2:15" x14ac:dyDescent="0.3">
      <c r="B52" s="81"/>
      <c r="C52" s="36"/>
      <c r="D52" s="84" t="s">
        <v>45</v>
      </c>
      <c r="E52" s="86"/>
      <c r="F52" s="36"/>
      <c r="G52" s="36"/>
      <c r="H52" s="36"/>
      <c r="I52" s="36"/>
      <c r="J52" s="36"/>
      <c r="K52" s="36"/>
      <c r="L52" s="36"/>
      <c r="N52" s="68" t="s">
        <v>45</v>
      </c>
      <c r="O52" s="69"/>
    </row>
    <row r="53" spans="2:15" x14ac:dyDescent="0.3">
      <c r="B53" s="81"/>
      <c r="C53" s="36"/>
      <c r="D53" s="88" t="s">
        <v>70</v>
      </c>
      <c r="E53" s="101"/>
      <c r="F53" s="36" t="str">
        <f>+IF($E$53=$O$53,"✔","❌")</f>
        <v>❌</v>
      </c>
      <c r="G53" s="36"/>
      <c r="H53" s="36"/>
      <c r="I53" s="36"/>
      <c r="J53" s="36"/>
      <c r="K53" s="36"/>
      <c r="L53" s="36"/>
      <c r="M53" t="str">
        <f>+IF($E$53=$O$53,"✔","❌")</f>
        <v>❌</v>
      </c>
      <c r="N53" s="70" t="s">
        <v>70</v>
      </c>
      <c r="O53" s="75">
        <f>+NPER(O48/12,O49,O50)/7</f>
        <v>5.4032403286558974</v>
      </c>
    </row>
  </sheetData>
  <mergeCells count="10">
    <mergeCell ref="E2:L2"/>
    <mergeCell ref="D34:L35"/>
    <mergeCell ref="B44:L44"/>
    <mergeCell ref="D45:L46"/>
    <mergeCell ref="D5:L8"/>
    <mergeCell ref="B11:L11"/>
    <mergeCell ref="D12:L13"/>
    <mergeCell ref="D23:L24"/>
    <mergeCell ref="B22:L22"/>
    <mergeCell ref="B33:L3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6938-A731-4467-9715-58DC91F60365}">
  <sheetPr>
    <tabColor rgb="FF002060"/>
  </sheetPr>
  <dimension ref="A1:O31"/>
  <sheetViews>
    <sheetView showGridLines="0" zoomScale="99" zoomScaleNormal="99" workbookViewId="0">
      <selection activeCell="Q18" sqref="Q18"/>
    </sheetView>
  </sheetViews>
  <sheetFormatPr baseColWidth="10" defaultRowHeight="14.4" x14ac:dyDescent="0.3"/>
  <cols>
    <col min="1" max="1" width="1.6640625" style="1" customWidth="1"/>
    <col min="2" max="2" width="1.6640625" style="25" customWidth="1"/>
    <col min="3" max="3" width="3.5546875" bestFit="1" customWidth="1"/>
    <col min="4" max="4" width="20.21875" customWidth="1"/>
    <col min="5" max="5" width="15.109375" bestFit="1" customWidth="1"/>
    <col min="6" max="6" width="14" bestFit="1" customWidth="1"/>
    <col min="7" max="7" width="20.44140625" customWidth="1"/>
    <col min="8" max="8" width="12.6640625" bestFit="1" customWidth="1"/>
    <col min="13" max="15" width="0" hidden="1" customWidth="1"/>
  </cols>
  <sheetData>
    <row r="1" spans="2:15" s="1" customFormat="1" ht="15" thickBot="1" x14ac:dyDescent="0.35"/>
    <row r="2" spans="2:15" s="1" customFormat="1" ht="59.4" customHeight="1" thickBot="1" x14ac:dyDescent="0.35">
      <c r="C2" s="12"/>
      <c r="D2" s="13"/>
      <c r="E2" s="124" t="s">
        <v>71</v>
      </c>
      <c r="F2" s="125"/>
      <c r="G2" s="125"/>
      <c r="H2" s="125"/>
      <c r="I2" s="125"/>
      <c r="J2" s="125"/>
      <c r="K2" s="125"/>
      <c r="L2" s="126"/>
    </row>
    <row r="3" spans="2:15" s="1" customFormat="1" x14ac:dyDescent="0.3">
      <c r="E3" s="9"/>
    </row>
    <row r="4" spans="2:15" x14ac:dyDescent="0.3">
      <c r="C4" s="66"/>
      <c r="D4" s="67"/>
      <c r="E4" s="67"/>
      <c r="F4" s="67"/>
      <c r="G4" s="67"/>
      <c r="H4" s="67"/>
      <c r="I4" s="67"/>
      <c r="J4" s="67"/>
      <c r="K4" s="67"/>
      <c r="L4" s="67"/>
    </row>
    <row r="5" spans="2:15" x14ac:dyDescent="0.3">
      <c r="C5" s="66"/>
      <c r="D5" s="127" t="s">
        <v>86</v>
      </c>
      <c r="E5" s="127"/>
      <c r="F5" s="127"/>
      <c r="G5" s="127"/>
      <c r="H5" s="127"/>
      <c r="I5" s="127"/>
      <c r="J5" s="127"/>
      <c r="K5" s="127"/>
      <c r="L5" s="127"/>
    </row>
    <row r="6" spans="2:15" x14ac:dyDescent="0.3">
      <c r="C6" s="66"/>
      <c r="D6" s="127"/>
      <c r="E6" s="127"/>
      <c r="F6" s="127"/>
      <c r="G6" s="127"/>
      <c r="H6" s="127"/>
      <c r="I6" s="127"/>
      <c r="J6" s="127"/>
      <c r="K6" s="127"/>
      <c r="L6" s="127"/>
    </row>
    <row r="7" spans="2:15" x14ac:dyDescent="0.3">
      <c r="C7" s="66"/>
      <c r="D7" s="127"/>
      <c r="E7" s="127"/>
      <c r="F7" s="127"/>
      <c r="G7" s="127"/>
      <c r="H7" s="127"/>
      <c r="I7" s="127"/>
      <c r="J7" s="127"/>
      <c r="K7" s="127"/>
      <c r="L7" s="127"/>
    </row>
    <row r="8" spans="2:15" ht="15" thickBot="1" x14ac:dyDescent="0.35">
      <c r="C8" s="66"/>
      <c r="D8" s="127"/>
      <c r="E8" s="127"/>
      <c r="F8" s="127"/>
      <c r="G8" s="127"/>
      <c r="H8" s="127"/>
      <c r="I8" s="127"/>
      <c r="J8" s="127"/>
      <c r="K8" s="127"/>
      <c r="L8" s="127"/>
    </row>
    <row r="9" spans="2:15" ht="15" thickBot="1" x14ac:dyDescent="0.35">
      <c r="C9" s="66"/>
      <c r="D9" s="92" t="s">
        <v>38</v>
      </c>
      <c r="E9" s="59">
        <f>+COUNTIF($M$12:$M$52,"✔")*2</f>
        <v>0</v>
      </c>
      <c r="F9" s="65"/>
      <c r="G9" s="65"/>
      <c r="H9" s="65"/>
      <c r="I9" s="65"/>
      <c r="J9" s="65"/>
      <c r="K9" s="65"/>
      <c r="L9" s="65"/>
    </row>
    <row r="10" spans="2:15" x14ac:dyDescent="0.3">
      <c r="C10" s="66"/>
      <c r="D10" s="92"/>
      <c r="E10" s="58"/>
      <c r="F10" s="65"/>
      <c r="G10" s="65"/>
      <c r="H10" s="65"/>
      <c r="I10" s="65"/>
      <c r="J10" s="65"/>
      <c r="K10" s="65"/>
      <c r="L10" s="65"/>
    </row>
    <row r="11" spans="2:15" x14ac:dyDescent="0.3">
      <c r="B11" s="122"/>
      <c r="C11" s="123"/>
      <c r="D11" s="123"/>
      <c r="E11" s="123"/>
      <c r="F11" s="123"/>
      <c r="G11" s="123"/>
      <c r="H11" s="123"/>
      <c r="I11" s="123"/>
      <c r="J11" s="123"/>
      <c r="K11" s="123"/>
      <c r="L11" s="123"/>
    </row>
    <row r="12" spans="2:15" ht="14.4" customHeight="1" x14ac:dyDescent="0.3">
      <c r="C12" s="66" t="s">
        <v>4</v>
      </c>
      <c r="D12" s="142" t="s">
        <v>72</v>
      </c>
      <c r="E12" s="142"/>
      <c r="F12" s="142"/>
      <c r="G12" s="142"/>
      <c r="H12" s="142"/>
      <c r="I12" s="142"/>
      <c r="J12" s="142"/>
      <c r="K12" s="142"/>
      <c r="L12" s="142"/>
      <c r="M12" s="78"/>
    </row>
    <row r="13" spans="2:15" x14ac:dyDescent="0.3">
      <c r="D13" s="142"/>
      <c r="E13" s="142"/>
      <c r="F13" s="142"/>
      <c r="G13" s="142"/>
      <c r="H13" s="142"/>
      <c r="I13" s="142"/>
      <c r="J13" s="142"/>
      <c r="K13" s="142"/>
      <c r="L13" s="142"/>
      <c r="M13" s="78"/>
    </row>
    <row r="14" spans="2:15" x14ac:dyDescent="0.3">
      <c r="D14" s="78"/>
      <c r="E14" s="78"/>
      <c r="F14" s="78"/>
      <c r="G14" s="78"/>
      <c r="H14" s="78"/>
      <c r="I14" s="78"/>
      <c r="J14" s="78"/>
      <c r="K14" s="78"/>
      <c r="L14" s="78"/>
      <c r="M14" s="78"/>
    </row>
    <row r="15" spans="2:15" x14ac:dyDescent="0.3">
      <c r="D15" s="68" t="s">
        <v>41</v>
      </c>
      <c r="E15" s="71"/>
      <c r="N15" s="68" t="s">
        <v>41</v>
      </c>
      <c r="O15" s="71">
        <v>8.7999999999999995E-2</v>
      </c>
    </row>
    <row r="16" spans="2:15" x14ac:dyDescent="0.3">
      <c r="D16" s="68" t="s">
        <v>42</v>
      </c>
      <c r="E16" s="69"/>
      <c r="N16" s="68" t="s">
        <v>42</v>
      </c>
      <c r="O16" s="69">
        <v>12</v>
      </c>
    </row>
    <row r="17" spans="2:15" x14ac:dyDescent="0.3">
      <c r="D17" s="68" t="s">
        <v>59</v>
      </c>
      <c r="E17" s="69"/>
      <c r="N17" s="68" t="s">
        <v>59</v>
      </c>
      <c r="O17" s="69">
        <v>15000000</v>
      </c>
    </row>
    <row r="18" spans="2:15" x14ac:dyDescent="0.3">
      <c r="D18" s="68" t="s">
        <v>69</v>
      </c>
      <c r="E18" s="69"/>
      <c r="N18" s="68" t="s">
        <v>69</v>
      </c>
      <c r="O18" s="69"/>
    </row>
    <row r="19" spans="2:15" x14ac:dyDescent="0.3">
      <c r="D19" s="68" t="s">
        <v>45</v>
      </c>
      <c r="E19" s="69"/>
      <c r="N19" s="68" t="s">
        <v>45</v>
      </c>
      <c r="O19" s="69">
        <v>0</v>
      </c>
    </row>
    <row r="20" spans="2:15" x14ac:dyDescent="0.3">
      <c r="D20" s="70" t="s">
        <v>43</v>
      </c>
      <c r="E20" s="75"/>
      <c r="F20" t="str">
        <f>+IF($E$20=$O$20,"✔","❌")</f>
        <v>❌</v>
      </c>
      <c r="M20" t="str">
        <f>+IF($E$20=$O$20,"✔","❌")</f>
        <v>❌</v>
      </c>
      <c r="N20" s="70" t="s">
        <v>43</v>
      </c>
      <c r="O20" s="75">
        <f>+PMT(O15/12,O16,O17)</f>
        <v>-1310381.3722373673</v>
      </c>
    </row>
    <row r="22" spans="2:15" x14ac:dyDescent="0.3">
      <c r="B22" s="122"/>
      <c r="C22" s="123"/>
      <c r="D22" s="123"/>
      <c r="E22" s="123"/>
      <c r="F22" s="123"/>
      <c r="G22" s="123"/>
      <c r="H22" s="123"/>
      <c r="I22" s="123"/>
      <c r="J22" s="123"/>
      <c r="K22" s="123"/>
      <c r="L22" s="123"/>
    </row>
    <row r="23" spans="2:15" x14ac:dyDescent="0.3">
      <c r="C23" s="66" t="s">
        <v>6</v>
      </c>
      <c r="D23" s="142" t="s">
        <v>103</v>
      </c>
      <c r="E23" s="142"/>
      <c r="F23" s="142"/>
      <c r="G23" s="142"/>
      <c r="H23" s="142"/>
      <c r="I23" s="142"/>
      <c r="J23" s="142"/>
      <c r="K23" s="142"/>
      <c r="L23" s="142"/>
    </row>
    <row r="24" spans="2:15" x14ac:dyDescent="0.3">
      <c r="D24" s="142"/>
      <c r="E24" s="142"/>
      <c r="F24" s="142"/>
      <c r="G24" s="142"/>
      <c r="H24" s="142"/>
      <c r="I24" s="142"/>
      <c r="J24" s="142"/>
      <c r="K24" s="142"/>
      <c r="L24" s="142"/>
    </row>
    <row r="25" spans="2:15" x14ac:dyDescent="0.3">
      <c r="D25" s="78"/>
      <c r="E25" s="78"/>
      <c r="F25" s="78"/>
      <c r="G25" s="78"/>
      <c r="H25" s="78"/>
      <c r="I25" s="78"/>
      <c r="J25" s="78"/>
      <c r="K25" s="78"/>
      <c r="L25" s="78"/>
    </row>
    <row r="26" spans="2:15" x14ac:dyDescent="0.3">
      <c r="D26" s="68" t="s">
        <v>41</v>
      </c>
      <c r="E26" s="71"/>
      <c r="N26" s="68" t="s">
        <v>41</v>
      </c>
      <c r="O26" s="71">
        <v>8.7999999999999995E-2</v>
      </c>
    </row>
    <row r="27" spans="2:15" x14ac:dyDescent="0.3">
      <c r="D27" s="68" t="s">
        <v>42</v>
      </c>
      <c r="E27" s="69"/>
      <c r="G27" s="74"/>
      <c r="N27" s="68" t="s">
        <v>42</v>
      </c>
      <c r="O27" s="69">
        <v>12</v>
      </c>
    </row>
    <row r="28" spans="2:15" x14ac:dyDescent="0.3">
      <c r="D28" s="68" t="s">
        <v>59</v>
      </c>
      <c r="E28" s="69"/>
      <c r="N28" s="68" t="s">
        <v>59</v>
      </c>
      <c r="O28" s="69">
        <v>15000000</v>
      </c>
    </row>
    <row r="29" spans="2:15" x14ac:dyDescent="0.3">
      <c r="D29" s="68" t="s">
        <v>69</v>
      </c>
      <c r="E29" s="69"/>
      <c r="N29" s="68" t="s">
        <v>69</v>
      </c>
      <c r="O29" s="69"/>
    </row>
    <row r="30" spans="2:15" x14ac:dyDescent="0.3">
      <c r="D30" s="68" t="s">
        <v>45</v>
      </c>
      <c r="E30" s="69"/>
      <c r="N30" s="68" t="s">
        <v>45</v>
      </c>
      <c r="O30" s="69">
        <v>0</v>
      </c>
    </row>
    <row r="31" spans="2:15" x14ac:dyDescent="0.3">
      <c r="D31" s="70" t="s">
        <v>43</v>
      </c>
      <c r="E31" s="75"/>
      <c r="F31" t="str">
        <f>+IF($E$31=$O$31,"✔","❌")</f>
        <v>❌</v>
      </c>
      <c r="M31" t="str">
        <f>+IF($E$31=$O$31,"✔","❌")</f>
        <v>❌</v>
      </c>
      <c r="N31" s="70" t="s">
        <v>43</v>
      </c>
      <c r="O31" s="75">
        <f>+PMT(O26/12,O27,O28)</f>
        <v>-1310381.3722373673</v>
      </c>
    </row>
  </sheetData>
  <mergeCells count="6">
    <mergeCell ref="E2:L2"/>
    <mergeCell ref="D5:L8"/>
    <mergeCell ref="B11:L11"/>
    <mergeCell ref="D12:L13"/>
    <mergeCell ref="B22:L22"/>
    <mergeCell ref="D23:L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TAREA I EXCEL FINANCIERO</vt:lpstr>
      <vt:lpstr>INTRES SIMPLE</vt:lpstr>
      <vt:lpstr>VF</vt:lpstr>
      <vt:lpstr>VF.PLAN</vt:lpstr>
      <vt:lpstr>VA</vt:lpstr>
      <vt:lpstr>INT.EFECTIVO</vt:lpstr>
      <vt:lpstr>TASA.NOMINAL</vt:lpstr>
      <vt:lpstr>NPER</vt:lpstr>
      <vt:lpstr>PAGO</vt:lpstr>
      <vt:lpstr>Ejercicios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Javier González Villalba</dc:creator>
  <cp:lastModifiedBy>Carlos Javier González Villalba</cp:lastModifiedBy>
  <dcterms:created xsi:type="dcterms:W3CDTF">2021-01-02T14:20:35Z</dcterms:created>
  <dcterms:modified xsi:type="dcterms:W3CDTF">2021-07-21T15:57:39Z</dcterms:modified>
</cp:coreProperties>
</file>