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3.xml" ContentType="application/vnd.openxmlformats-officedocument.spreadsheetml.table+xml"/>
  <Override PartName="/xl/comments4.xml" ContentType="application/vnd.openxmlformats-officedocument.spreadsheetml.comments+xml"/>
  <Override PartName="/xl/drawings/drawing10.xml" ContentType="application/vnd.openxmlformats-officedocument.drawing+xml"/>
  <Override PartName="/xl/tables/table4.xml" ContentType="application/vnd.openxmlformats-officedocument.spreadsheetml.table+xml"/>
  <Override PartName="/xl/comments5.xml" ContentType="application/vnd.openxmlformats-officedocument.spreadsheetml.comments+xml"/>
  <Override PartName="/xl/drawings/drawing11.xml" ContentType="application/vnd.openxmlformats-officedocument.drawing+xml"/>
  <Override PartName="/xl/tables/table5.xml" ContentType="application/vnd.openxmlformats-officedocument.spreadsheetml.table+xml"/>
  <Override PartName="/xl/drawings/drawing12.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13.xml" ContentType="application/vnd.openxmlformats-officedocument.drawing+xml"/>
  <Override PartName="/xl/tables/table7.xml" ContentType="application/vnd.openxmlformats-officedocument.spreadsheetml.table+xml"/>
  <Override PartName="/xl/comments7.xml" ContentType="application/vnd.openxmlformats-officedocument.spreadsheetml.comments+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E:\FCE\01. PRESENCIAL\AVANZADO\ARCHIVOS PRESENCIALES TERMINADOS AVANZADO\"/>
    </mc:Choice>
  </mc:AlternateContent>
  <xr:revisionPtr revIDLastSave="0" documentId="13_ncr:1_{56522995-8F6B-43D8-87D7-1A454EFDF835}" xr6:coauthVersionLast="47" xr6:coauthVersionMax="47" xr10:uidLastSave="{00000000-0000-0000-0000-000000000000}"/>
  <bookViews>
    <workbookView xWindow="-108" yWindow="-108" windowWidth="23256" windowHeight="13176" xr2:uid="{A391DF94-4A44-46CC-AA32-A11D934339E9}"/>
  </bookViews>
  <sheets>
    <sheet name="FUNCIONES DE BÚSQUEDA" sheetId="1" r:id="rId1"/>
    <sheet name="INTRODUCCIÓN " sheetId="23" r:id="rId2"/>
    <sheet name="BUSCARV" sheetId="18" r:id="rId3"/>
    <sheet name="RTA. BUSCARV" sheetId="28" state="hidden" r:id="rId4"/>
    <sheet name="BUSCARV_COINCIDIR" sheetId="19" r:id="rId5"/>
    <sheet name="RTA. BUSCARV_COINCIDIR" sheetId="29" state="hidden" r:id="rId6"/>
    <sheet name="BUSCARV_APROXIMADO" sheetId="21" r:id="rId7"/>
    <sheet name="RTA. BUSCARV_APROXIMADO " sheetId="30" state="hidden" r:id="rId8"/>
    <sheet name="ÍNDICE Y COINCIDIR" sheetId="31" r:id="rId9"/>
    <sheet name="RTA. ÍNIDCE COINCIDIR" sheetId="32" state="hidden" r:id="rId10"/>
    <sheet name="VENTAS_BUSCARV" sheetId="24" r:id="rId11"/>
    <sheet name="VENTAS_INDICE y COINCIDIR" sheetId="25" r:id="rId12"/>
    <sheet name="RTA. VENTAS_INDICE y COINCIDIR" sheetId="34" state="hidden" r:id="rId13"/>
    <sheet name="INVENTARIO" sheetId="26" r:id="rId14"/>
  </sheets>
  <definedNames>
    <definedName name="DIEZ_M" localSheetId="1">#REF!</definedName>
    <definedName name="DIEZ_M" localSheetId="13">#REF!</definedName>
    <definedName name="DIEZ_M" localSheetId="12">#REF!</definedName>
    <definedName name="DIEZ_M" localSheetId="10">#REF!</definedName>
    <definedName name="DIEZ_M" localSheetId="11">#REF!</definedName>
    <definedName name="DIEZ_M">#REF!</definedName>
    <definedName name="DIEZ_MI" localSheetId="1">#REF!</definedName>
    <definedName name="DIEZ_MI" localSheetId="13">#REF!</definedName>
    <definedName name="DIEZ_MI" localSheetId="12">#REF!</definedName>
    <definedName name="DIEZ_MI" localSheetId="10">#REF!</definedName>
    <definedName name="DIEZ_MI" localSheetId="11">#REF!</definedName>
    <definedName name="DIEZ_MI">#REF!</definedName>
    <definedName name="EJEMPLO">#REF!</definedName>
    <definedName name="Meta_trimestral" localSheetId="1">#REF!</definedName>
    <definedName name="Meta_trimestral" localSheetId="13">#REF!</definedName>
    <definedName name="Meta_trimestral" localSheetId="12">#REF!</definedName>
    <definedName name="Meta_trimestral" localSheetId="10">#REF!</definedName>
    <definedName name="Meta_trimestral" localSheetId="11">#REF!</definedName>
    <definedName name="Meta_trimestral">#REF!</definedName>
    <definedName name="NUEVE_M">#REF!</definedName>
    <definedName name="NUEVE_MI">#REF!</definedName>
    <definedName name="OCHO_M">#REF!</definedName>
    <definedName name="OCHO_MI">#REF!</definedName>
    <definedName name="OCHO_Millones">#REF!</definedName>
    <definedName name="total" localSheetId="6">BUSCARV_APROXIMADO!#REF!</definedName>
    <definedName name="total" localSheetId="8">'ÍNDICE Y COINCIDIR'!$O$29</definedName>
    <definedName name="total" localSheetId="7">'RTA. BUSCARV_APROXIMADO '!#REF!</definedName>
    <definedName name="total" localSheetId="5">'RTA. BUSCARV_COINCIDIR'!$O$29</definedName>
    <definedName name="total" localSheetId="9">'RTA. ÍNIDCE COINCIDIR'!$O$29</definedName>
    <definedName name="total">BUSCARV_COINCIDIR!$O$29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4" i="25" l="1"/>
  <c r="J94" i="34"/>
  <c r="H94" i="34"/>
  <c r="I94" i="34" s="1"/>
  <c r="H95" i="34"/>
  <c r="I95" i="34" s="1"/>
  <c r="H9" i="34"/>
  <c r="H10" i="34"/>
  <c r="H11" i="34"/>
  <c r="H12" i="34"/>
  <c r="H13" i="34"/>
  <c r="H14" i="34"/>
  <c r="H15" i="34"/>
  <c r="H16" i="34"/>
  <c r="I16" i="34" s="1"/>
  <c r="H17" i="34"/>
  <c r="H18" i="34"/>
  <c r="H19" i="34"/>
  <c r="H20" i="34"/>
  <c r="H21" i="34"/>
  <c r="H22" i="34"/>
  <c r="H23" i="34"/>
  <c r="H24" i="34"/>
  <c r="I24" i="34" s="1"/>
  <c r="H25" i="34"/>
  <c r="H26" i="34"/>
  <c r="H27" i="34"/>
  <c r="H28" i="34"/>
  <c r="H29" i="34"/>
  <c r="H30" i="34"/>
  <c r="H31" i="34"/>
  <c r="H32" i="34"/>
  <c r="H33" i="34"/>
  <c r="H34" i="34"/>
  <c r="H35" i="34"/>
  <c r="H36" i="34"/>
  <c r="H37" i="34"/>
  <c r="H38" i="34"/>
  <c r="H39" i="34"/>
  <c r="H40" i="34"/>
  <c r="I40" i="34" s="1"/>
  <c r="H41" i="34"/>
  <c r="H42" i="34"/>
  <c r="H43" i="34"/>
  <c r="H44" i="34"/>
  <c r="H45" i="34"/>
  <c r="H46" i="34"/>
  <c r="H47" i="34"/>
  <c r="H48" i="34"/>
  <c r="I48" i="34" s="1"/>
  <c r="H49" i="34"/>
  <c r="H50" i="34"/>
  <c r="H51" i="34"/>
  <c r="H52" i="34"/>
  <c r="H53" i="34"/>
  <c r="H54" i="34"/>
  <c r="H55" i="34"/>
  <c r="H56" i="34"/>
  <c r="I56" i="34" s="1"/>
  <c r="H57" i="34"/>
  <c r="H58" i="34"/>
  <c r="H59" i="34"/>
  <c r="H60" i="34"/>
  <c r="H61" i="34"/>
  <c r="H62" i="34"/>
  <c r="H63" i="34"/>
  <c r="H64" i="34"/>
  <c r="I64" i="34" s="1"/>
  <c r="H65" i="34"/>
  <c r="H66" i="34"/>
  <c r="H67" i="34"/>
  <c r="H68" i="34"/>
  <c r="H69" i="34"/>
  <c r="H70" i="34"/>
  <c r="H71" i="34"/>
  <c r="H72" i="34"/>
  <c r="I72" i="34" s="1"/>
  <c r="H73" i="34"/>
  <c r="H74" i="34"/>
  <c r="H75" i="34"/>
  <c r="H76" i="34"/>
  <c r="H77" i="34"/>
  <c r="H78" i="34"/>
  <c r="H79" i="34"/>
  <c r="H80" i="34"/>
  <c r="I80" i="34" s="1"/>
  <c r="H81" i="34"/>
  <c r="H82" i="34"/>
  <c r="H83" i="34"/>
  <c r="H84" i="34"/>
  <c r="H85" i="34"/>
  <c r="H86" i="34"/>
  <c r="H87" i="34"/>
  <c r="H88" i="34"/>
  <c r="I88" i="34" s="1"/>
  <c r="H89" i="34"/>
  <c r="H90" i="34"/>
  <c r="H91" i="34"/>
  <c r="H92" i="34"/>
  <c r="H93" i="34"/>
  <c r="H96" i="34"/>
  <c r="I96" i="34" s="1"/>
  <c r="H97" i="34"/>
  <c r="H98" i="34"/>
  <c r="H99" i="34"/>
  <c r="H100" i="34"/>
  <c r="H101" i="34"/>
  <c r="H102" i="34"/>
  <c r="H103" i="34"/>
  <c r="H104" i="34"/>
  <c r="H105" i="34"/>
  <c r="H106" i="34"/>
  <c r="H107" i="34"/>
  <c r="H108" i="34"/>
  <c r="H109" i="34"/>
  <c r="H110" i="34"/>
  <c r="H111" i="34"/>
  <c r="H112" i="34"/>
  <c r="I112" i="34" s="1"/>
  <c r="H113" i="34"/>
  <c r="H114" i="34"/>
  <c r="H115" i="34"/>
  <c r="H116" i="34"/>
  <c r="H117" i="34"/>
  <c r="H118" i="34"/>
  <c r="H119" i="34"/>
  <c r="H120" i="34"/>
  <c r="I120" i="34" s="1"/>
  <c r="H121" i="34"/>
  <c r="H122" i="34"/>
  <c r="H123" i="34"/>
  <c r="H124" i="34"/>
  <c r="H125" i="34"/>
  <c r="H126" i="34"/>
  <c r="H127" i="34"/>
  <c r="H128" i="34"/>
  <c r="I128" i="34" s="1"/>
  <c r="H129" i="34"/>
  <c r="H130" i="34"/>
  <c r="H131" i="34"/>
  <c r="H132" i="34"/>
  <c r="H133" i="34"/>
  <c r="H134" i="34"/>
  <c r="H135" i="34"/>
  <c r="H136" i="34"/>
  <c r="I136" i="34" s="1"/>
  <c r="H137" i="34"/>
  <c r="H138" i="34"/>
  <c r="H139" i="34"/>
  <c r="H140" i="34"/>
  <c r="H141" i="34"/>
  <c r="H142" i="34"/>
  <c r="H143" i="34"/>
  <c r="H144" i="34"/>
  <c r="I144" i="34" s="1"/>
  <c r="H145" i="34"/>
  <c r="H146" i="34"/>
  <c r="H147" i="34"/>
  <c r="H148" i="34"/>
  <c r="H149" i="34"/>
  <c r="H150" i="34"/>
  <c r="H151" i="34"/>
  <c r="H152" i="34"/>
  <c r="I152" i="34" s="1"/>
  <c r="H153" i="34"/>
  <c r="H154" i="34"/>
  <c r="H155" i="34"/>
  <c r="H156" i="34"/>
  <c r="H157" i="34"/>
  <c r="H158" i="34"/>
  <c r="H159" i="34"/>
  <c r="H160" i="34"/>
  <c r="I160" i="34" s="1"/>
  <c r="H161" i="34"/>
  <c r="H162" i="34"/>
  <c r="H163" i="34"/>
  <c r="H164" i="34"/>
  <c r="H165" i="34"/>
  <c r="H166" i="34"/>
  <c r="H167" i="34"/>
  <c r="H168" i="34"/>
  <c r="I168" i="34" s="1"/>
  <c r="H169" i="34"/>
  <c r="H170" i="34"/>
  <c r="H171" i="34"/>
  <c r="H172" i="34"/>
  <c r="H173" i="34"/>
  <c r="H174" i="34"/>
  <c r="H175" i="34"/>
  <c r="H176" i="34"/>
  <c r="H177" i="34"/>
  <c r="H178" i="34"/>
  <c r="H179" i="34"/>
  <c r="H180" i="34"/>
  <c r="H181" i="34"/>
  <c r="H182" i="34"/>
  <c r="H183" i="34"/>
  <c r="H184" i="34"/>
  <c r="I184" i="34" s="1"/>
  <c r="H185" i="34"/>
  <c r="H186" i="34"/>
  <c r="H187" i="34"/>
  <c r="H188" i="34"/>
  <c r="H189" i="34"/>
  <c r="H190" i="34"/>
  <c r="H191" i="34"/>
  <c r="H192" i="34"/>
  <c r="I192" i="34" s="1"/>
  <c r="H193" i="34"/>
  <c r="H194" i="34"/>
  <c r="H195" i="34"/>
  <c r="H196" i="34"/>
  <c r="H197" i="34"/>
  <c r="H198" i="34"/>
  <c r="H199" i="34"/>
  <c r="H200" i="34"/>
  <c r="I200" i="34" s="1"/>
  <c r="H201" i="34"/>
  <c r="H202" i="34"/>
  <c r="H203" i="34"/>
  <c r="H204" i="34"/>
  <c r="H205" i="34"/>
  <c r="H206" i="34"/>
  <c r="H207" i="34"/>
  <c r="H208" i="34"/>
  <c r="I208" i="34" s="1"/>
  <c r="H209" i="34"/>
  <c r="H210" i="34"/>
  <c r="H211" i="34"/>
  <c r="H212" i="34"/>
  <c r="H213" i="34"/>
  <c r="H214" i="34"/>
  <c r="H215" i="34"/>
  <c r="H216" i="34"/>
  <c r="I216" i="34" s="1"/>
  <c r="H217" i="34"/>
  <c r="H218" i="34"/>
  <c r="H219" i="34"/>
  <c r="H220" i="34"/>
  <c r="H221" i="34"/>
  <c r="H222" i="34"/>
  <c r="H223" i="34"/>
  <c r="H224" i="34"/>
  <c r="I224" i="34" s="1"/>
  <c r="H225" i="34"/>
  <c r="H226" i="34"/>
  <c r="H227" i="34"/>
  <c r="H228" i="34"/>
  <c r="H229" i="34"/>
  <c r="H230" i="34"/>
  <c r="H231" i="34"/>
  <c r="H232" i="34"/>
  <c r="I232" i="34" s="1"/>
  <c r="H233" i="34"/>
  <c r="H234" i="34"/>
  <c r="H235" i="34"/>
  <c r="H236" i="34"/>
  <c r="H237" i="34"/>
  <c r="H238" i="34"/>
  <c r="H239" i="34"/>
  <c r="H240" i="34"/>
  <c r="I240" i="34" s="1"/>
  <c r="H241" i="34"/>
  <c r="H242" i="34"/>
  <c r="H243" i="34"/>
  <c r="H244" i="34"/>
  <c r="H245" i="34"/>
  <c r="H246" i="34"/>
  <c r="H247" i="34"/>
  <c r="H248" i="34"/>
  <c r="H249" i="34"/>
  <c r="H250" i="34"/>
  <c r="H251" i="34"/>
  <c r="H252" i="34"/>
  <c r="H253" i="34"/>
  <c r="H254" i="34"/>
  <c r="H255" i="34"/>
  <c r="H256" i="34"/>
  <c r="H257" i="34"/>
  <c r="H258" i="34"/>
  <c r="H259" i="34"/>
  <c r="H260" i="34"/>
  <c r="H261" i="34"/>
  <c r="H262" i="34"/>
  <c r="H263" i="34"/>
  <c r="H264" i="34"/>
  <c r="I264" i="34" s="1"/>
  <c r="H265" i="34"/>
  <c r="H266" i="34"/>
  <c r="H267" i="34"/>
  <c r="H268" i="34"/>
  <c r="H269" i="34"/>
  <c r="H270" i="34"/>
  <c r="H271" i="34"/>
  <c r="H272" i="34"/>
  <c r="I272" i="34" s="1"/>
  <c r="H273" i="34"/>
  <c r="H274" i="34"/>
  <c r="H275" i="34"/>
  <c r="H276" i="34"/>
  <c r="H277" i="34"/>
  <c r="H278" i="34"/>
  <c r="H279" i="34"/>
  <c r="H280" i="34"/>
  <c r="I280" i="34" s="1"/>
  <c r="H281" i="34"/>
  <c r="H282" i="34"/>
  <c r="H283" i="34"/>
  <c r="H284" i="34"/>
  <c r="H285" i="34"/>
  <c r="H286" i="34"/>
  <c r="H287" i="34"/>
  <c r="H288" i="34"/>
  <c r="I288" i="34" s="1"/>
  <c r="H289" i="34"/>
  <c r="H290" i="34"/>
  <c r="H291" i="34"/>
  <c r="H292" i="34"/>
  <c r="H293" i="34"/>
  <c r="H294" i="34"/>
  <c r="H295" i="34"/>
  <c r="H296" i="34"/>
  <c r="I296" i="34" s="1"/>
  <c r="H297" i="34"/>
  <c r="H298" i="34"/>
  <c r="H299" i="34"/>
  <c r="H300" i="34"/>
  <c r="H301" i="34"/>
  <c r="H302" i="34"/>
  <c r="H303" i="34"/>
  <c r="H304" i="34"/>
  <c r="I304" i="34" s="1"/>
  <c r="H305" i="34"/>
  <c r="H306" i="34"/>
  <c r="H307" i="34"/>
  <c r="H308" i="34"/>
  <c r="H309" i="34"/>
  <c r="H310" i="34"/>
  <c r="H311" i="34"/>
  <c r="H312" i="34"/>
  <c r="I312" i="34" s="1"/>
  <c r="H313" i="34"/>
  <c r="H314" i="34"/>
  <c r="H315" i="34"/>
  <c r="H316" i="34"/>
  <c r="H317" i="34"/>
  <c r="H318" i="34"/>
  <c r="H319" i="34"/>
  <c r="H320" i="34"/>
  <c r="I320" i="34" s="1"/>
  <c r="H321" i="34"/>
  <c r="H322" i="34"/>
  <c r="H323" i="34"/>
  <c r="H324" i="34"/>
  <c r="H325" i="34"/>
  <c r="H326" i="34"/>
  <c r="H327" i="34"/>
  <c r="H328" i="34"/>
  <c r="H329" i="34"/>
  <c r="H330" i="34"/>
  <c r="H331" i="34"/>
  <c r="H332" i="34"/>
  <c r="H333" i="34"/>
  <c r="H334" i="34"/>
  <c r="H335" i="34"/>
  <c r="H336" i="34"/>
  <c r="I336" i="34" s="1"/>
  <c r="H337" i="34"/>
  <c r="H338" i="34"/>
  <c r="H339" i="34"/>
  <c r="H340" i="34"/>
  <c r="H341" i="34"/>
  <c r="H342" i="34"/>
  <c r="H343" i="34"/>
  <c r="H344" i="34"/>
  <c r="I344" i="34" s="1"/>
  <c r="H345" i="34"/>
  <c r="H346" i="34"/>
  <c r="H347" i="34"/>
  <c r="H348" i="34"/>
  <c r="H349" i="34"/>
  <c r="H350" i="34"/>
  <c r="H351" i="34"/>
  <c r="H352" i="34"/>
  <c r="I352" i="34" s="1"/>
  <c r="H353" i="34"/>
  <c r="H354" i="34"/>
  <c r="I354" i="34" s="1"/>
  <c r="H355" i="34"/>
  <c r="H356" i="34"/>
  <c r="H357" i="34"/>
  <c r="I32" i="34"/>
  <c r="I104" i="34"/>
  <c r="I176" i="34"/>
  <c r="I256" i="34"/>
  <c r="I274" i="34"/>
  <c r="I278" i="34"/>
  <c r="I290" i="34"/>
  <c r="I294" i="34"/>
  <c r="I305" i="34"/>
  <c r="I309" i="34"/>
  <c r="I321" i="34"/>
  <c r="I325" i="34"/>
  <c r="I328" i="34"/>
  <c r="I337" i="34"/>
  <c r="I341" i="34"/>
  <c r="I353" i="34"/>
  <c r="I15" i="34"/>
  <c r="I23" i="34"/>
  <c r="I31" i="34"/>
  <c r="I47" i="34"/>
  <c r="I55" i="34"/>
  <c r="I63" i="34"/>
  <c r="I71" i="34"/>
  <c r="I79" i="34"/>
  <c r="I87" i="34"/>
  <c r="I111" i="34"/>
  <c r="I119" i="34"/>
  <c r="I127" i="34"/>
  <c r="I135" i="34"/>
  <c r="I143" i="34"/>
  <c r="I151" i="34"/>
  <c r="I159" i="34"/>
  <c r="I175" i="34"/>
  <c r="I183" i="34"/>
  <c r="I191" i="34"/>
  <c r="I199" i="34"/>
  <c r="I207" i="34"/>
  <c r="I215" i="34"/>
  <c r="I223" i="34"/>
  <c r="I239" i="34"/>
  <c r="I247" i="34"/>
  <c r="I255" i="34"/>
  <c r="I263" i="34"/>
  <c r="I271" i="34"/>
  <c r="I279" i="34"/>
  <c r="I287" i="34"/>
  <c r="I303" i="34"/>
  <c r="I311" i="34"/>
  <c r="I319" i="34"/>
  <c r="I327" i="34"/>
  <c r="I335" i="34"/>
  <c r="I343" i="34"/>
  <c r="I248" i="34"/>
  <c r="I350"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G53" i="34"/>
  <c r="G54" i="34"/>
  <c r="G55" i="34"/>
  <c r="G56" i="34"/>
  <c r="G57" i="34"/>
  <c r="G58" i="34"/>
  <c r="G59" i="34"/>
  <c r="G60" i="34"/>
  <c r="G61" i="34"/>
  <c r="G62" i="34"/>
  <c r="G63" i="34"/>
  <c r="G64" i="34"/>
  <c r="G65" i="34"/>
  <c r="G66" i="34"/>
  <c r="G67" i="34"/>
  <c r="G68" i="34"/>
  <c r="G69" i="34"/>
  <c r="G70" i="34"/>
  <c r="G71" i="34"/>
  <c r="G72" i="34"/>
  <c r="G73" i="34"/>
  <c r="G74" i="34"/>
  <c r="G75" i="34"/>
  <c r="G76" i="34"/>
  <c r="G77" i="34"/>
  <c r="G78" i="34"/>
  <c r="G79" i="34"/>
  <c r="G80" i="34"/>
  <c r="G81" i="34"/>
  <c r="G82" i="34"/>
  <c r="G83" i="34"/>
  <c r="G84" i="34"/>
  <c r="G85" i="34"/>
  <c r="G86" i="34"/>
  <c r="G87" i="34"/>
  <c r="G88" i="34"/>
  <c r="G89" i="34"/>
  <c r="G90" i="34"/>
  <c r="G91" i="34"/>
  <c r="G92" i="34"/>
  <c r="G93" i="34"/>
  <c r="G94" i="34"/>
  <c r="G95" i="34"/>
  <c r="G96" i="34"/>
  <c r="G97" i="34"/>
  <c r="G98" i="34"/>
  <c r="G99" i="34"/>
  <c r="G100" i="34"/>
  <c r="G101" i="34"/>
  <c r="G102" i="34"/>
  <c r="G103" i="34"/>
  <c r="G104" i="34"/>
  <c r="G105" i="34"/>
  <c r="G106" i="34"/>
  <c r="G107" i="34"/>
  <c r="G108" i="34"/>
  <c r="G109" i="34"/>
  <c r="G110" i="34"/>
  <c r="G111" i="34"/>
  <c r="G112" i="34"/>
  <c r="G113" i="34"/>
  <c r="G114" i="34"/>
  <c r="G115" i="34"/>
  <c r="G116" i="34"/>
  <c r="G117" i="34"/>
  <c r="G118" i="34"/>
  <c r="G119" i="34"/>
  <c r="G120" i="34"/>
  <c r="G121" i="34"/>
  <c r="G122" i="34"/>
  <c r="G123" i="34"/>
  <c r="G124" i="34"/>
  <c r="G125" i="34"/>
  <c r="G126" i="34"/>
  <c r="G127" i="34"/>
  <c r="G128" i="34"/>
  <c r="G129" i="34"/>
  <c r="G130" i="34"/>
  <c r="G131" i="34"/>
  <c r="G132" i="34"/>
  <c r="G133" i="34"/>
  <c r="G134" i="34"/>
  <c r="G135" i="34"/>
  <c r="G136" i="34"/>
  <c r="G137" i="34"/>
  <c r="G138" i="34"/>
  <c r="G139" i="34"/>
  <c r="G140" i="34"/>
  <c r="G141" i="34"/>
  <c r="G142" i="34"/>
  <c r="G143" i="34"/>
  <c r="G144" i="34"/>
  <c r="G145" i="34"/>
  <c r="G146" i="34"/>
  <c r="G147" i="34"/>
  <c r="G148" i="34"/>
  <c r="G149" i="34"/>
  <c r="G150" i="34"/>
  <c r="G151" i="34"/>
  <c r="G152" i="34"/>
  <c r="G153" i="34"/>
  <c r="G154" i="34"/>
  <c r="G155" i="34"/>
  <c r="G156" i="34"/>
  <c r="G157" i="34"/>
  <c r="G158" i="34"/>
  <c r="G159" i="34"/>
  <c r="G160" i="34"/>
  <c r="G161" i="34"/>
  <c r="G162" i="34"/>
  <c r="G163" i="34"/>
  <c r="G164" i="34"/>
  <c r="G165" i="34"/>
  <c r="G166" i="34"/>
  <c r="G167" i="34"/>
  <c r="G168" i="34"/>
  <c r="G169" i="34"/>
  <c r="G170" i="34"/>
  <c r="G171" i="34"/>
  <c r="G172" i="34"/>
  <c r="G173" i="34"/>
  <c r="G174" i="34"/>
  <c r="G175" i="34"/>
  <c r="G176" i="34"/>
  <c r="G177" i="34"/>
  <c r="G178" i="34"/>
  <c r="G179" i="34"/>
  <c r="G180" i="34"/>
  <c r="G181" i="34"/>
  <c r="G182" i="34"/>
  <c r="G183" i="34"/>
  <c r="G184" i="34"/>
  <c r="G185" i="34"/>
  <c r="G186" i="34"/>
  <c r="G187" i="34"/>
  <c r="G188" i="34"/>
  <c r="G189" i="34"/>
  <c r="G190" i="34"/>
  <c r="G191" i="34"/>
  <c r="G192" i="34"/>
  <c r="G193" i="34"/>
  <c r="G194" i="34"/>
  <c r="G195" i="34"/>
  <c r="G196" i="34"/>
  <c r="G197" i="34"/>
  <c r="G198" i="34"/>
  <c r="G199" i="34"/>
  <c r="G200" i="34"/>
  <c r="G201" i="34"/>
  <c r="G202" i="34"/>
  <c r="G203" i="34"/>
  <c r="G204" i="34"/>
  <c r="G205" i="34"/>
  <c r="G206" i="34"/>
  <c r="G207" i="34"/>
  <c r="G208" i="34"/>
  <c r="G209" i="34"/>
  <c r="G210" i="34"/>
  <c r="G211" i="34"/>
  <c r="G212" i="34"/>
  <c r="G213" i="34"/>
  <c r="G214" i="34"/>
  <c r="G215" i="34"/>
  <c r="G216" i="34"/>
  <c r="G217" i="34"/>
  <c r="G218" i="34"/>
  <c r="G219" i="34"/>
  <c r="G220" i="34"/>
  <c r="G221" i="34"/>
  <c r="G222" i="34"/>
  <c r="G223" i="34"/>
  <c r="G224" i="34"/>
  <c r="G225" i="34"/>
  <c r="G226" i="34"/>
  <c r="G227" i="34"/>
  <c r="G228" i="34"/>
  <c r="G229" i="34"/>
  <c r="G230" i="34"/>
  <c r="G231" i="34"/>
  <c r="G232" i="34"/>
  <c r="G233" i="34"/>
  <c r="G234" i="34"/>
  <c r="G235" i="34"/>
  <c r="G236" i="34"/>
  <c r="G237" i="34"/>
  <c r="G238" i="34"/>
  <c r="G239" i="34"/>
  <c r="G240" i="34"/>
  <c r="G241" i="34"/>
  <c r="G242" i="34"/>
  <c r="G243" i="34"/>
  <c r="G244" i="34"/>
  <c r="G245" i="34"/>
  <c r="G246" i="34"/>
  <c r="G247" i="34"/>
  <c r="G248" i="34"/>
  <c r="G249" i="34"/>
  <c r="G250" i="34"/>
  <c r="G251" i="34"/>
  <c r="G252" i="34"/>
  <c r="G253" i="34"/>
  <c r="G254" i="34"/>
  <c r="G255" i="34"/>
  <c r="G256" i="34"/>
  <c r="G257" i="34"/>
  <c r="G258" i="34"/>
  <c r="G259" i="34"/>
  <c r="G260" i="34"/>
  <c r="G261" i="34"/>
  <c r="G262" i="34"/>
  <c r="G263" i="34"/>
  <c r="G264" i="34"/>
  <c r="G265" i="34"/>
  <c r="G266" i="34"/>
  <c r="G267" i="34"/>
  <c r="G268" i="34"/>
  <c r="G269" i="34"/>
  <c r="G270" i="34"/>
  <c r="G271" i="34"/>
  <c r="G272" i="34"/>
  <c r="G273" i="34"/>
  <c r="G274" i="34"/>
  <c r="G275" i="34"/>
  <c r="G276" i="34"/>
  <c r="G277" i="34"/>
  <c r="G278" i="34"/>
  <c r="G279" i="34"/>
  <c r="G280" i="34"/>
  <c r="G281" i="34"/>
  <c r="G282" i="34"/>
  <c r="G283" i="34"/>
  <c r="G284" i="34"/>
  <c r="G285" i="34"/>
  <c r="G286" i="34"/>
  <c r="G287" i="34"/>
  <c r="G288" i="34"/>
  <c r="G289" i="34"/>
  <c r="G290" i="34"/>
  <c r="G291" i="34"/>
  <c r="G292" i="34"/>
  <c r="G293" i="34"/>
  <c r="G294" i="34"/>
  <c r="G295" i="34"/>
  <c r="G296" i="34"/>
  <c r="G297" i="34"/>
  <c r="G298" i="34"/>
  <c r="G299" i="34"/>
  <c r="G300" i="34"/>
  <c r="G301" i="34"/>
  <c r="G302" i="34"/>
  <c r="G303" i="34"/>
  <c r="G304" i="34"/>
  <c r="G305" i="34"/>
  <c r="G306" i="34"/>
  <c r="G307" i="34"/>
  <c r="G308" i="34"/>
  <c r="G309" i="34"/>
  <c r="G310" i="34"/>
  <c r="G311" i="34"/>
  <c r="G312" i="34"/>
  <c r="G313" i="34"/>
  <c r="G314" i="34"/>
  <c r="G315" i="34"/>
  <c r="G316" i="34"/>
  <c r="G317" i="34"/>
  <c r="G318" i="34"/>
  <c r="G319" i="34"/>
  <c r="G320" i="34"/>
  <c r="G321" i="34"/>
  <c r="G322" i="34"/>
  <c r="G323" i="34"/>
  <c r="G324" i="34"/>
  <c r="G325" i="34"/>
  <c r="G326" i="34"/>
  <c r="G327" i="34"/>
  <c r="G328" i="34"/>
  <c r="G329" i="34"/>
  <c r="G330" i="34"/>
  <c r="G331" i="34"/>
  <c r="G332" i="34"/>
  <c r="G333" i="34"/>
  <c r="G334" i="34"/>
  <c r="G335" i="34"/>
  <c r="G336" i="34"/>
  <c r="G337" i="34"/>
  <c r="G338" i="34"/>
  <c r="G339" i="34"/>
  <c r="G340" i="34"/>
  <c r="G341" i="34"/>
  <c r="G342" i="34"/>
  <c r="G343" i="34"/>
  <c r="G344" i="34"/>
  <c r="G345" i="34"/>
  <c r="G346" i="34"/>
  <c r="G347" i="34"/>
  <c r="G348" i="34"/>
  <c r="G349" i="34"/>
  <c r="G350" i="34"/>
  <c r="G351" i="34"/>
  <c r="G352" i="34"/>
  <c r="G353" i="34"/>
  <c r="G354" i="34"/>
  <c r="G355" i="34"/>
  <c r="G356" i="34"/>
  <c r="G357"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F40" i="34"/>
  <c r="F41" i="34"/>
  <c r="F42" i="34"/>
  <c r="F43" i="34"/>
  <c r="F44" i="34"/>
  <c r="F45" i="34"/>
  <c r="F46" i="34"/>
  <c r="F47" i="34"/>
  <c r="F48" i="34"/>
  <c r="F49" i="34"/>
  <c r="F50" i="34"/>
  <c r="F51" i="34"/>
  <c r="F52" i="34"/>
  <c r="F53" i="34"/>
  <c r="F54" i="34"/>
  <c r="F55" i="34"/>
  <c r="F56" i="34"/>
  <c r="F57" i="34"/>
  <c r="F58" i="34"/>
  <c r="F59" i="34"/>
  <c r="F60" i="34"/>
  <c r="F61" i="34"/>
  <c r="F62" i="34"/>
  <c r="F63" i="34"/>
  <c r="F64" i="34"/>
  <c r="F65" i="34"/>
  <c r="F66" i="34"/>
  <c r="F67" i="34"/>
  <c r="F68" i="34"/>
  <c r="F69" i="34"/>
  <c r="F70" i="34"/>
  <c r="F71" i="34"/>
  <c r="F72" i="34"/>
  <c r="F73" i="34"/>
  <c r="F74" i="34"/>
  <c r="F75" i="34"/>
  <c r="F76" i="34"/>
  <c r="F77" i="34"/>
  <c r="F78" i="34"/>
  <c r="F79" i="34"/>
  <c r="F80" i="34"/>
  <c r="F81" i="34"/>
  <c r="F82" i="34"/>
  <c r="F83" i="34"/>
  <c r="F84" i="34"/>
  <c r="F85" i="34"/>
  <c r="F86" i="34"/>
  <c r="F87" i="34"/>
  <c r="F88" i="34"/>
  <c r="F89" i="34"/>
  <c r="F90" i="34"/>
  <c r="F91" i="34"/>
  <c r="F92" i="34"/>
  <c r="F93" i="34"/>
  <c r="F94" i="34"/>
  <c r="F95" i="34"/>
  <c r="F96" i="34"/>
  <c r="F97" i="34"/>
  <c r="F98" i="34"/>
  <c r="F99" i="34"/>
  <c r="F100" i="34"/>
  <c r="F101" i="34"/>
  <c r="F102" i="34"/>
  <c r="F103" i="34"/>
  <c r="F104" i="34"/>
  <c r="F105" i="34"/>
  <c r="F106" i="34"/>
  <c r="F107" i="34"/>
  <c r="F108" i="34"/>
  <c r="F109" i="34"/>
  <c r="F110" i="34"/>
  <c r="F111" i="34"/>
  <c r="F112" i="34"/>
  <c r="F113" i="34"/>
  <c r="F114" i="34"/>
  <c r="F115" i="34"/>
  <c r="F116" i="34"/>
  <c r="F117" i="34"/>
  <c r="F118" i="34"/>
  <c r="F119" i="34"/>
  <c r="F120" i="34"/>
  <c r="F121" i="34"/>
  <c r="F122" i="34"/>
  <c r="F123" i="34"/>
  <c r="F124" i="34"/>
  <c r="F125" i="34"/>
  <c r="F126" i="34"/>
  <c r="F127" i="34"/>
  <c r="F128" i="34"/>
  <c r="F129" i="34"/>
  <c r="F130" i="34"/>
  <c r="F131" i="34"/>
  <c r="F132" i="34"/>
  <c r="F133" i="34"/>
  <c r="F134" i="34"/>
  <c r="F135" i="34"/>
  <c r="F136" i="34"/>
  <c r="F137" i="34"/>
  <c r="F138" i="34"/>
  <c r="F139" i="34"/>
  <c r="F140" i="34"/>
  <c r="F141" i="34"/>
  <c r="F142" i="34"/>
  <c r="F143" i="34"/>
  <c r="F144" i="34"/>
  <c r="F145" i="34"/>
  <c r="F146" i="34"/>
  <c r="F147" i="34"/>
  <c r="F148" i="34"/>
  <c r="F149" i="34"/>
  <c r="F150" i="34"/>
  <c r="F151" i="34"/>
  <c r="F152" i="34"/>
  <c r="F153" i="34"/>
  <c r="F154" i="34"/>
  <c r="F155" i="34"/>
  <c r="F156" i="34"/>
  <c r="F157" i="34"/>
  <c r="F158" i="34"/>
  <c r="F159" i="34"/>
  <c r="F160" i="34"/>
  <c r="F161" i="34"/>
  <c r="F162" i="34"/>
  <c r="F163" i="34"/>
  <c r="F164" i="34"/>
  <c r="F165" i="34"/>
  <c r="F166" i="34"/>
  <c r="F167" i="34"/>
  <c r="F168" i="34"/>
  <c r="F169" i="34"/>
  <c r="F170" i="34"/>
  <c r="F171" i="34"/>
  <c r="F172" i="34"/>
  <c r="F173" i="34"/>
  <c r="F174" i="34"/>
  <c r="F175" i="34"/>
  <c r="F176" i="34"/>
  <c r="F177" i="34"/>
  <c r="F178" i="34"/>
  <c r="F179" i="34"/>
  <c r="F180" i="34"/>
  <c r="F181" i="34"/>
  <c r="F182" i="34"/>
  <c r="F183" i="34"/>
  <c r="F184" i="34"/>
  <c r="F185" i="34"/>
  <c r="F186" i="34"/>
  <c r="F187" i="34"/>
  <c r="F188" i="34"/>
  <c r="F189" i="34"/>
  <c r="F190" i="34"/>
  <c r="F191" i="34"/>
  <c r="F192" i="34"/>
  <c r="F193" i="34"/>
  <c r="F194" i="34"/>
  <c r="F195" i="34"/>
  <c r="F196" i="34"/>
  <c r="F197" i="34"/>
  <c r="F198" i="34"/>
  <c r="F199" i="34"/>
  <c r="F200" i="34"/>
  <c r="F201" i="34"/>
  <c r="F202" i="34"/>
  <c r="F203" i="34"/>
  <c r="F204" i="34"/>
  <c r="F205" i="34"/>
  <c r="F206" i="34"/>
  <c r="F207" i="34"/>
  <c r="F208" i="34"/>
  <c r="F209" i="34"/>
  <c r="F210" i="34"/>
  <c r="F211" i="34"/>
  <c r="F212" i="34"/>
  <c r="F213" i="34"/>
  <c r="F214" i="34"/>
  <c r="F215" i="34"/>
  <c r="F216" i="34"/>
  <c r="F217" i="34"/>
  <c r="F218" i="34"/>
  <c r="F219" i="34"/>
  <c r="F220" i="34"/>
  <c r="F221" i="34"/>
  <c r="F222" i="34"/>
  <c r="F223" i="34"/>
  <c r="F224" i="34"/>
  <c r="F225" i="34"/>
  <c r="F226" i="34"/>
  <c r="F227" i="34"/>
  <c r="F228" i="34"/>
  <c r="F229" i="34"/>
  <c r="F230" i="34"/>
  <c r="F231" i="34"/>
  <c r="F232" i="34"/>
  <c r="F233" i="34"/>
  <c r="F234" i="34"/>
  <c r="F235" i="34"/>
  <c r="F236" i="34"/>
  <c r="F237" i="34"/>
  <c r="F238" i="34"/>
  <c r="F239" i="34"/>
  <c r="F240" i="34"/>
  <c r="F241" i="34"/>
  <c r="F242" i="34"/>
  <c r="F243" i="34"/>
  <c r="F244" i="34"/>
  <c r="F245" i="34"/>
  <c r="F246" i="34"/>
  <c r="F247" i="34"/>
  <c r="F248" i="34"/>
  <c r="F249" i="34"/>
  <c r="F250" i="34"/>
  <c r="F251" i="34"/>
  <c r="F252" i="34"/>
  <c r="F253" i="34"/>
  <c r="F254" i="34"/>
  <c r="F255" i="34"/>
  <c r="F256" i="34"/>
  <c r="F257" i="34"/>
  <c r="F258" i="34"/>
  <c r="F259" i="34"/>
  <c r="F260" i="34"/>
  <c r="F261" i="34"/>
  <c r="F262" i="34"/>
  <c r="F263" i="34"/>
  <c r="F264" i="34"/>
  <c r="F265" i="34"/>
  <c r="F266" i="34"/>
  <c r="F267" i="34"/>
  <c r="F268" i="34"/>
  <c r="F269" i="34"/>
  <c r="F270" i="34"/>
  <c r="F271" i="34"/>
  <c r="F272" i="34"/>
  <c r="F273" i="34"/>
  <c r="F274" i="34"/>
  <c r="F275" i="34"/>
  <c r="F276" i="34"/>
  <c r="F277" i="34"/>
  <c r="F278" i="34"/>
  <c r="F279" i="34"/>
  <c r="F280" i="34"/>
  <c r="F281" i="34"/>
  <c r="F282" i="34"/>
  <c r="F283" i="34"/>
  <c r="F284" i="34"/>
  <c r="F285" i="34"/>
  <c r="F286" i="34"/>
  <c r="F287" i="34"/>
  <c r="F288" i="34"/>
  <c r="F289" i="34"/>
  <c r="F290" i="34"/>
  <c r="F291" i="34"/>
  <c r="F292" i="34"/>
  <c r="F293" i="34"/>
  <c r="F294" i="34"/>
  <c r="F295" i="34"/>
  <c r="F296" i="34"/>
  <c r="F297" i="34"/>
  <c r="F298" i="34"/>
  <c r="F299" i="34"/>
  <c r="F300" i="34"/>
  <c r="F301" i="34"/>
  <c r="F302" i="34"/>
  <c r="F303" i="34"/>
  <c r="F304" i="34"/>
  <c r="F305" i="34"/>
  <c r="F306" i="34"/>
  <c r="F307" i="34"/>
  <c r="F308" i="34"/>
  <c r="F309" i="34"/>
  <c r="F310" i="34"/>
  <c r="F311" i="34"/>
  <c r="F312" i="34"/>
  <c r="F313" i="34"/>
  <c r="F314" i="34"/>
  <c r="F315" i="34"/>
  <c r="F316" i="34"/>
  <c r="F317" i="34"/>
  <c r="F318" i="34"/>
  <c r="F319" i="34"/>
  <c r="F320" i="34"/>
  <c r="F321" i="34"/>
  <c r="F322" i="34"/>
  <c r="F323" i="34"/>
  <c r="F324" i="34"/>
  <c r="F325" i="34"/>
  <c r="F326" i="34"/>
  <c r="F327" i="34"/>
  <c r="F328" i="34"/>
  <c r="F329" i="34"/>
  <c r="F330" i="34"/>
  <c r="F331" i="34"/>
  <c r="F332" i="34"/>
  <c r="F333" i="34"/>
  <c r="F334" i="34"/>
  <c r="F335" i="34"/>
  <c r="F336" i="34"/>
  <c r="F337" i="34"/>
  <c r="F338" i="34"/>
  <c r="F339" i="34"/>
  <c r="F340" i="34"/>
  <c r="F341" i="34"/>
  <c r="F342" i="34"/>
  <c r="F343" i="34"/>
  <c r="F344" i="34"/>
  <c r="F345" i="34"/>
  <c r="F346" i="34"/>
  <c r="F347" i="34"/>
  <c r="F348" i="34"/>
  <c r="F349" i="34"/>
  <c r="F350" i="34"/>
  <c r="F351" i="34"/>
  <c r="F352" i="34"/>
  <c r="F353" i="34"/>
  <c r="F354" i="34"/>
  <c r="F355" i="34"/>
  <c r="F356" i="34"/>
  <c r="F357"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D40" i="34"/>
  <c r="D41" i="34"/>
  <c r="D42" i="34"/>
  <c r="D43" i="34"/>
  <c r="D44" i="34"/>
  <c r="D45" i="34"/>
  <c r="D46" i="34"/>
  <c r="D47" i="34"/>
  <c r="D48" i="34"/>
  <c r="D49" i="34"/>
  <c r="D50" i="34"/>
  <c r="D51" i="34"/>
  <c r="D52" i="34"/>
  <c r="D53" i="34"/>
  <c r="D54" i="34"/>
  <c r="D55" i="34"/>
  <c r="D56" i="34"/>
  <c r="D57" i="34"/>
  <c r="D58" i="34"/>
  <c r="D59" i="34"/>
  <c r="D60" i="34"/>
  <c r="D61" i="34"/>
  <c r="D62" i="34"/>
  <c r="D63" i="34"/>
  <c r="D64" i="34"/>
  <c r="D65" i="34"/>
  <c r="D66" i="34"/>
  <c r="D67" i="34"/>
  <c r="D68" i="34"/>
  <c r="D69" i="34"/>
  <c r="D70" i="34"/>
  <c r="D71" i="34"/>
  <c r="D72" i="34"/>
  <c r="D73" i="34"/>
  <c r="D74" i="34"/>
  <c r="D75" i="34"/>
  <c r="D76" i="34"/>
  <c r="D77" i="34"/>
  <c r="D78" i="34"/>
  <c r="D79" i="34"/>
  <c r="D80" i="34"/>
  <c r="D81" i="34"/>
  <c r="D82" i="34"/>
  <c r="D83" i="34"/>
  <c r="D84" i="34"/>
  <c r="D85" i="34"/>
  <c r="D86" i="34"/>
  <c r="D87" i="34"/>
  <c r="D88" i="34"/>
  <c r="D89" i="34"/>
  <c r="D90" i="34"/>
  <c r="D91" i="34"/>
  <c r="D92" i="34"/>
  <c r="D93" i="34"/>
  <c r="D94" i="34"/>
  <c r="D95" i="34"/>
  <c r="D96" i="34"/>
  <c r="D97" i="34"/>
  <c r="D98" i="34"/>
  <c r="D99" i="34"/>
  <c r="D100" i="34"/>
  <c r="D101" i="34"/>
  <c r="D102" i="34"/>
  <c r="D103" i="34"/>
  <c r="D104" i="34"/>
  <c r="D105" i="34"/>
  <c r="D106" i="34"/>
  <c r="D107" i="34"/>
  <c r="D108" i="34"/>
  <c r="D109" i="34"/>
  <c r="D110" i="34"/>
  <c r="D111" i="34"/>
  <c r="D112" i="34"/>
  <c r="D113" i="34"/>
  <c r="D114" i="34"/>
  <c r="D115" i="34"/>
  <c r="D116" i="34"/>
  <c r="D117" i="34"/>
  <c r="D118" i="34"/>
  <c r="D119" i="34"/>
  <c r="D120" i="34"/>
  <c r="D121" i="34"/>
  <c r="D122" i="34"/>
  <c r="D123" i="34"/>
  <c r="D124" i="34"/>
  <c r="D125" i="34"/>
  <c r="D126" i="34"/>
  <c r="D127" i="34"/>
  <c r="D128" i="34"/>
  <c r="D129" i="34"/>
  <c r="D130" i="34"/>
  <c r="D131" i="34"/>
  <c r="D132" i="34"/>
  <c r="D133" i="34"/>
  <c r="D134" i="34"/>
  <c r="D135" i="34"/>
  <c r="D136" i="34"/>
  <c r="D137" i="34"/>
  <c r="D138" i="34"/>
  <c r="D139" i="34"/>
  <c r="D140" i="34"/>
  <c r="D141" i="34"/>
  <c r="D142" i="34"/>
  <c r="D143" i="34"/>
  <c r="D144" i="34"/>
  <c r="D145" i="34"/>
  <c r="D146" i="34"/>
  <c r="D147" i="34"/>
  <c r="D148" i="34"/>
  <c r="D149" i="34"/>
  <c r="D150" i="34"/>
  <c r="D151" i="34"/>
  <c r="D152" i="34"/>
  <c r="D153" i="34"/>
  <c r="D154" i="34"/>
  <c r="D155" i="34"/>
  <c r="D156" i="34"/>
  <c r="D157" i="34"/>
  <c r="D158" i="34"/>
  <c r="D159" i="34"/>
  <c r="D160" i="34"/>
  <c r="D161" i="34"/>
  <c r="D162" i="34"/>
  <c r="D163" i="34"/>
  <c r="D164" i="34"/>
  <c r="D165" i="34"/>
  <c r="D166" i="34"/>
  <c r="D167" i="34"/>
  <c r="D168" i="34"/>
  <c r="D169" i="34"/>
  <c r="D170" i="34"/>
  <c r="D171" i="34"/>
  <c r="D172" i="34"/>
  <c r="D173" i="34"/>
  <c r="D174" i="34"/>
  <c r="D175" i="34"/>
  <c r="D176" i="34"/>
  <c r="D177" i="34"/>
  <c r="D178" i="34"/>
  <c r="D179" i="34"/>
  <c r="D180" i="34"/>
  <c r="D181" i="34"/>
  <c r="D182" i="34"/>
  <c r="D183" i="34"/>
  <c r="D184" i="34"/>
  <c r="D185" i="34"/>
  <c r="D186" i="34"/>
  <c r="D187" i="34"/>
  <c r="D188" i="34"/>
  <c r="D189" i="34"/>
  <c r="D190" i="34"/>
  <c r="D191" i="34"/>
  <c r="D192" i="34"/>
  <c r="D193" i="34"/>
  <c r="D194" i="34"/>
  <c r="D195" i="34"/>
  <c r="D196" i="34"/>
  <c r="D197" i="34"/>
  <c r="D198" i="34"/>
  <c r="D199" i="34"/>
  <c r="D200" i="34"/>
  <c r="D201" i="34"/>
  <c r="D202" i="34"/>
  <c r="D203" i="34"/>
  <c r="D204" i="34"/>
  <c r="D205" i="34"/>
  <c r="D206" i="34"/>
  <c r="D207" i="34"/>
  <c r="D208" i="34"/>
  <c r="D209" i="34"/>
  <c r="D210" i="34"/>
  <c r="D211" i="34"/>
  <c r="D212" i="34"/>
  <c r="D213" i="34"/>
  <c r="D214" i="34"/>
  <c r="D215" i="34"/>
  <c r="D216" i="34"/>
  <c r="D217" i="34"/>
  <c r="D218" i="34"/>
  <c r="D219" i="34"/>
  <c r="D220" i="34"/>
  <c r="D221" i="34"/>
  <c r="D222" i="34"/>
  <c r="D223" i="34"/>
  <c r="D224" i="34"/>
  <c r="D225" i="34"/>
  <c r="D226" i="34"/>
  <c r="D227" i="34"/>
  <c r="D228" i="34"/>
  <c r="D229" i="34"/>
  <c r="D230" i="34"/>
  <c r="D231" i="34"/>
  <c r="D232" i="34"/>
  <c r="D233" i="34"/>
  <c r="D234" i="34"/>
  <c r="D235" i="34"/>
  <c r="D236" i="34"/>
  <c r="D237" i="34"/>
  <c r="D238" i="34"/>
  <c r="D239" i="34"/>
  <c r="D240" i="34"/>
  <c r="D241" i="34"/>
  <c r="D242" i="34"/>
  <c r="D243" i="34"/>
  <c r="D244" i="34"/>
  <c r="D245" i="34"/>
  <c r="D246" i="34"/>
  <c r="D247" i="34"/>
  <c r="D248" i="34"/>
  <c r="D249" i="34"/>
  <c r="D250" i="34"/>
  <c r="D251" i="34"/>
  <c r="D252" i="34"/>
  <c r="D253" i="34"/>
  <c r="D254" i="34"/>
  <c r="D255" i="34"/>
  <c r="D256" i="34"/>
  <c r="D257" i="34"/>
  <c r="D258" i="34"/>
  <c r="D259" i="34"/>
  <c r="D260" i="34"/>
  <c r="D261" i="34"/>
  <c r="D262" i="34"/>
  <c r="D263" i="34"/>
  <c r="D264" i="34"/>
  <c r="D265" i="34"/>
  <c r="D266" i="34"/>
  <c r="D267" i="34"/>
  <c r="D268" i="34"/>
  <c r="D269" i="34"/>
  <c r="D270" i="34"/>
  <c r="D271" i="34"/>
  <c r="D272" i="34"/>
  <c r="D273" i="34"/>
  <c r="D274" i="34"/>
  <c r="D275" i="34"/>
  <c r="D276" i="34"/>
  <c r="D277" i="34"/>
  <c r="D278" i="34"/>
  <c r="D279" i="34"/>
  <c r="D280" i="34"/>
  <c r="D281" i="34"/>
  <c r="D282" i="34"/>
  <c r="D283" i="34"/>
  <c r="D284" i="34"/>
  <c r="D285" i="34"/>
  <c r="D286" i="34"/>
  <c r="D287" i="34"/>
  <c r="D288" i="34"/>
  <c r="D289" i="34"/>
  <c r="D290" i="34"/>
  <c r="D291" i="34"/>
  <c r="D292" i="34"/>
  <c r="D293" i="34"/>
  <c r="D294" i="34"/>
  <c r="D295" i="34"/>
  <c r="D296" i="34"/>
  <c r="D297" i="34"/>
  <c r="D298" i="34"/>
  <c r="D299" i="34"/>
  <c r="D300" i="34"/>
  <c r="D301" i="34"/>
  <c r="D302" i="34"/>
  <c r="D303" i="34"/>
  <c r="D304" i="34"/>
  <c r="D305" i="34"/>
  <c r="D306" i="34"/>
  <c r="D307" i="34"/>
  <c r="D308" i="34"/>
  <c r="D309" i="34"/>
  <c r="D310" i="34"/>
  <c r="D311" i="34"/>
  <c r="D312" i="34"/>
  <c r="D313" i="34"/>
  <c r="D314" i="34"/>
  <c r="D315" i="34"/>
  <c r="D316" i="34"/>
  <c r="D317" i="34"/>
  <c r="D318" i="34"/>
  <c r="D319" i="34"/>
  <c r="D320" i="34"/>
  <c r="D321" i="34"/>
  <c r="D322" i="34"/>
  <c r="D323" i="34"/>
  <c r="D324" i="34"/>
  <c r="D325" i="34"/>
  <c r="D326" i="34"/>
  <c r="D327" i="34"/>
  <c r="D328" i="34"/>
  <c r="D329" i="34"/>
  <c r="D330" i="34"/>
  <c r="D331" i="34"/>
  <c r="D332" i="34"/>
  <c r="D333" i="34"/>
  <c r="D334" i="34"/>
  <c r="D335" i="34"/>
  <c r="D336" i="34"/>
  <c r="D337" i="34"/>
  <c r="D338" i="34"/>
  <c r="D339" i="34"/>
  <c r="D340" i="34"/>
  <c r="D341" i="34"/>
  <c r="D342" i="34"/>
  <c r="D343" i="34"/>
  <c r="D344" i="34"/>
  <c r="D345" i="34"/>
  <c r="D346" i="34"/>
  <c r="D347" i="34"/>
  <c r="D348" i="34"/>
  <c r="D349" i="34"/>
  <c r="D350" i="34"/>
  <c r="D351" i="34"/>
  <c r="D352" i="34"/>
  <c r="D353" i="34"/>
  <c r="D354" i="34"/>
  <c r="D355" i="34"/>
  <c r="D356" i="34"/>
  <c r="D357" i="34"/>
  <c r="I9" i="25"/>
  <c r="I357" i="34"/>
  <c r="I356" i="34"/>
  <c r="I355" i="34"/>
  <c r="I351" i="34"/>
  <c r="I349" i="34"/>
  <c r="I348" i="34"/>
  <c r="I347" i="34"/>
  <c r="I346" i="34"/>
  <c r="I345" i="34"/>
  <c r="I342" i="34"/>
  <c r="I340" i="34"/>
  <c r="I339" i="34"/>
  <c r="I338" i="34"/>
  <c r="I334" i="34"/>
  <c r="I333" i="34"/>
  <c r="I332" i="34"/>
  <c r="I331" i="34"/>
  <c r="I330" i="34"/>
  <c r="I329" i="34"/>
  <c r="I326" i="34"/>
  <c r="I324" i="34"/>
  <c r="I323" i="34"/>
  <c r="I322" i="34"/>
  <c r="I318" i="34"/>
  <c r="I317" i="34"/>
  <c r="I316" i="34"/>
  <c r="I315" i="34"/>
  <c r="I314" i="34"/>
  <c r="I313" i="34"/>
  <c r="I310" i="34"/>
  <c r="I308" i="34"/>
  <c r="I307" i="34"/>
  <c r="I306" i="34"/>
  <c r="I302" i="34"/>
  <c r="I301" i="34"/>
  <c r="I300" i="34"/>
  <c r="I299" i="34"/>
  <c r="I298" i="34"/>
  <c r="I297" i="34"/>
  <c r="I295" i="34"/>
  <c r="I293" i="34"/>
  <c r="I292" i="34"/>
  <c r="I291" i="34"/>
  <c r="I289" i="34"/>
  <c r="I286" i="34"/>
  <c r="I285" i="34"/>
  <c r="I284" i="34"/>
  <c r="I283" i="34"/>
  <c r="I282" i="34"/>
  <c r="I281" i="34"/>
  <c r="I277" i="34"/>
  <c r="I276" i="34"/>
  <c r="I275" i="34"/>
  <c r="I273" i="34"/>
  <c r="I270" i="34"/>
  <c r="I269" i="34"/>
  <c r="I268" i="34"/>
  <c r="I267" i="34"/>
  <c r="I266" i="34"/>
  <c r="I265" i="34"/>
  <c r="I262" i="34"/>
  <c r="I261" i="34"/>
  <c r="I260" i="34"/>
  <c r="I259" i="34"/>
  <c r="I258" i="34"/>
  <c r="I257" i="34"/>
  <c r="I254" i="34"/>
  <c r="I253" i="34"/>
  <c r="I252" i="34"/>
  <c r="I251" i="34"/>
  <c r="I250" i="34"/>
  <c r="I249" i="34"/>
  <c r="I246" i="34"/>
  <c r="I245" i="34"/>
  <c r="I244" i="34"/>
  <c r="I243" i="34"/>
  <c r="I242" i="34"/>
  <c r="I241" i="34"/>
  <c r="I238" i="34"/>
  <c r="I237" i="34"/>
  <c r="I236" i="34"/>
  <c r="I235" i="34"/>
  <c r="I234" i="34"/>
  <c r="I233" i="34"/>
  <c r="I231" i="34"/>
  <c r="I230" i="34"/>
  <c r="I229" i="34"/>
  <c r="I228" i="34"/>
  <c r="I227" i="34"/>
  <c r="I226" i="34"/>
  <c r="I225" i="34"/>
  <c r="I222" i="34"/>
  <c r="I221" i="34"/>
  <c r="I220" i="34"/>
  <c r="I219" i="34"/>
  <c r="I218" i="34"/>
  <c r="I217" i="34"/>
  <c r="I214" i="34"/>
  <c r="I213" i="34"/>
  <c r="I212" i="34"/>
  <c r="I211" i="34"/>
  <c r="I210" i="34"/>
  <c r="I209" i="34"/>
  <c r="I206" i="34"/>
  <c r="I205" i="34"/>
  <c r="I204" i="34"/>
  <c r="I203" i="34"/>
  <c r="I202" i="34"/>
  <c r="I201" i="34"/>
  <c r="I198" i="34"/>
  <c r="I197" i="34"/>
  <c r="I196" i="34"/>
  <c r="I195" i="34"/>
  <c r="I194" i="34"/>
  <c r="I193" i="34"/>
  <c r="I190" i="34"/>
  <c r="I189" i="34"/>
  <c r="I188" i="34"/>
  <c r="I187" i="34"/>
  <c r="I186" i="34"/>
  <c r="I185" i="34"/>
  <c r="I182" i="34"/>
  <c r="I181" i="34"/>
  <c r="I180" i="34"/>
  <c r="I179" i="34"/>
  <c r="I178" i="34"/>
  <c r="I177" i="34"/>
  <c r="I174" i="34"/>
  <c r="I173" i="34"/>
  <c r="I172" i="34"/>
  <c r="I171" i="34"/>
  <c r="I170" i="34"/>
  <c r="I169" i="34"/>
  <c r="I167" i="34"/>
  <c r="I166" i="34"/>
  <c r="I165" i="34"/>
  <c r="I164" i="34"/>
  <c r="I163" i="34"/>
  <c r="I162" i="34"/>
  <c r="I161" i="34"/>
  <c r="I158" i="34"/>
  <c r="I157" i="34"/>
  <c r="I156" i="34"/>
  <c r="I155" i="34"/>
  <c r="I154" i="34"/>
  <c r="I153" i="34"/>
  <c r="I150" i="34"/>
  <c r="I149" i="34"/>
  <c r="I148" i="34"/>
  <c r="I147" i="34"/>
  <c r="I146" i="34"/>
  <c r="I145" i="34"/>
  <c r="I142" i="34"/>
  <c r="I141" i="34"/>
  <c r="I140" i="34"/>
  <c r="I139" i="34"/>
  <c r="I138" i="34"/>
  <c r="I137" i="34"/>
  <c r="I134" i="34"/>
  <c r="I133" i="34"/>
  <c r="I132" i="34"/>
  <c r="I131" i="34"/>
  <c r="I130" i="34"/>
  <c r="I129" i="34"/>
  <c r="I126" i="34"/>
  <c r="I125" i="34"/>
  <c r="I124" i="34"/>
  <c r="I123" i="34"/>
  <c r="I122" i="34"/>
  <c r="I121" i="34"/>
  <c r="I118" i="34"/>
  <c r="I117" i="34"/>
  <c r="I116" i="34"/>
  <c r="I115" i="34"/>
  <c r="I114" i="34"/>
  <c r="I113" i="34"/>
  <c r="I110" i="34"/>
  <c r="I109" i="34"/>
  <c r="I108" i="34"/>
  <c r="I107" i="34"/>
  <c r="I106" i="34"/>
  <c r="I105" i="34"/>
  <c r="I103" i="34"/>
  <c r="I102" i="34"/>
  <c r="I101" i="34"/>
  <c r="I100" i="34"/>
  <c r="I99" i="34"/>
  <c r="I98" i="34"/>
  <c r="I97" i="34"/>
  <c r="I93" i="34"/>
  <c r="I92" i="34"/>
  <c r="I91" i="34"/>
  <c r="I90" i="34"/>
  <c r="I89" i="34"/>
  <c r="I86" i="34"/>
  <c r="I85" i="34"/>
  <c r="I84" i="34"/>
  <c r="I83" i="34"/>
  <c r="I82" i="34"/>
  <c r="I81" i="34"/>
  <c r="I78" i="34"/>
  <c r="I77" i="34"/>
  <c r="I76" i="34"/>
  <c r="I75" i="34"/>
  <c r="I74" i="34"/>
  <c r="I73" i="34"/>
  <c r="I70" i="34"/>
  <c r="I69" i="34"/>
  <c r="I68" i="34"/>
  <c r="I67" i="34"/>
  <c r="I66" i="34"/>
  <c r="I65" i="34"/>
  <c r="I62" i="34"/>
  <c r="I61" i="34"/>
  <c r="I60" i="34"/>
  <c r="I59" i="34"/>
  <c r="I58" i="34"/>
  <c r="I57" i="34"/>
  <c r="I54" i="34"/>
  <c r="I53" i="34"/>
  <c r="I52" i="34"/>
  <c r="I51" i="34"/>
  <c r="I50" i="34"/>
  <c r="I49" i="34"/>
  <c r="I46" i="34"/>
  <c r="I45" i="34"/>
  <c r="I44" i="34"/>
  <c r="I43" i="34"/>
  <c r="I42" i="34"/>
  <c r="I41" i="34"/>
  <c r="I39" i="34"/>
  <c r="I38" i="34"/>
  <c r="I37" i="34"/>
  <c r="I36" i="34"/>
  <c r="I35" i="34"/>
  <c r="I34" i="34"/>
  <c r="I33" i="34"/>
  <c r="I30" i="34"/>
  <c r="I29" i="34"/>
  <c r="I28" i="34"/>
  <c r="I27" i="34"/>
  <c r="I26" i="34"/>
  <c r="I25" i="34"/>
  <c r="I22" i="34"/>
  <c r="I21" i="34"/>
  <c r="I20" i="34"/>
  <c r="I19" i="34"/>
  <c r="I18" i="34"/>
  <c r="I17" i="34"/>
  <c r="I14" i="34"/>
  <c r="I13" i="34"/>
  <c r="I12" i="34"/>
  <c r="I11" i="34"/>
  <c r="I10" i="34"/>
  <c r="I9" i="34"/>
  <c r="D14" i="19"/>
  <c r="D14" i="31"/>
  <c r="C14" i="32"/>
  <c r="N29" i="32"/>
  <c r="M29" i="32"/>
  <c r="L29" i="32"/>
  <c r="K29" i="32"/>
  <c r="J29" i="32"/>
  <c r="I29" i="32"/>
  <c r="H29" i="32"/>
  <c r="G29" i="32"/>
  <c r="F29" i="32"/>
  <c r="O29" i="32" s="1"/>
  <c r="E29" i="32"/>
  <c r="D29" i="32"/>
  <c r="C29" i="32"/>
  <c r="O28" i="32"/>
  <c r="O27" i="32"/>
  <c r="O26" i="32"/>
  <c r="O25" i="32"/>
  <c r="O24" i="32"/>
  <c r="O23" i="32"/>
  <c r="O22" i="32"/>
  <c r="O21" i="32"/>
  <c r="O20" i="32"/>
  <c r="O19" i="32"/>
  <c r="O18" i="32"/>
  <c r="O17" i="32"/>
  <c r="N29" i="31"/>
  <c r="M29" i="31"/>
  <c r="L29" i="31"/>
  <c r="K29" i="31"/>
  <c r="J29" i="31"/>
  <c r="I29" i="31"/>
  <c r="H29" i="31"/>
  <c r="G29" i="31"/>
  <c r="F29" i="31"/>
  <c r="E29" i="31"/>
  <c r="D29" i="31"/>
  <c r="C29" i="31"/>
  <c r="O29" i="31" s="1"/>
  <c r="O28" i="31"/>
  <c r="O27" i="31"/>
  <c r="O26" i="31"/>
  <c r="O25" i="31"/>
  <c r="O24" i="31"/>
  <c r="O23" i="31"/>
  <c r="O22" i="31"/>
  <c r="O21" i="31"/>
  <c r="O20" i="31"/>
  <c r="O19" i="31"/>
  <c r="O18" i="31"/>
  <c r="O17" i="31"/>
  <c r="H28" i="21"/>
  <c r="H29" i="21"/>
  <c r="H30" i="21"/>
  <c r="H31" i="21"/>
  <c r="H32" i="21"/>
  <c r="H33" i="21"/>
  <c r="H34" i="21"/>
  <c r="H35" i="21"/>
  <c r="H36" i="21"/>
  <c r="H37" i="21"/>
  <c r="H38" i="21"/>
  <c r="H42" i="21"/>
  <c r="H43" i="21"/>
  <c r="H44" i="21"/>
  <c r="H45" i="21"/>
  <c r="H46" i="21"/>
  <c r="H47" i="21"/>
  <c r="H48" i="21"/>
  <c r="H49" i="21"/>
  <c r="H50" i="21"/>
  <c r="H51" i="21"/>
  <c r="H52" i="21"/>
  <c r="H53" i="21"/>
  <c r="H27" i="21"/>
  <c r="F54" i="30"/>
  <c r="E54" i="30"/>
  <c r="D54" i="30"/>
  <c r="C54" i="30"/>
  <c r="F53" i="30"/>
  <c r="G53" i="30" s="1"/>
  <c r="F52" i="30"/>
  <c r="G52" i="30" s="1"/>
  <c r="G51" i="30"/>
  <c r="F51" i="30"/>
  <c r="F50" i="30"/>
  <c r="G50" i="30" s="1"/>
  <c r="F49" i="30"/>
  <c r="G49" i="30" s="1"/>
  <c r="F48" i="30"/>
  <c r="G48" i="30" s="1"/>
  <c r="G47" i="30"/>
  <c r="F47" i="30"/>
  <c r="G46" i="30"/>
  <c r="F46" i="30"/>
  <c r="F45" i="30"/>
  <c r="G45" i="30" s="1"/>
  <c r="F44" i="30"/>
  <c r="G44" i="30" s="1"/>
  <c r="G43" i="30"/>
  <c r="F43" i="30"/>
  <c r="G42" i="30"/>
  <c r="F42" i="30"/>
  <c r="E39" i="30"/>
  <c r="F39" i="30" s="1"/>
  <c r="D39" i="30"/>
  <c r="C39" i="30"/>
  <c r="G38" i="30"/>
  <c r="F38" i="30"/>
  <c r="G37" i="30"/>
  <c r="F37" i="30"/>
  <c r="F36" i="30"/>
  <c r="G36" i="30" s="1"/>
  <c r="F35" i="30"/>
  <c r="G35" i="30" s="1"/>
  <c r="G34" i="30"/>
  <c r="F34" i="30"/>
  <c r="G33" i="30"/>
  <c r="F33" i="30"/>
  <c r="F32" i="30"/>
  <c r="G32" i="30" s="1"/>
  <c r="F31" i="30"/>
  <c r="G31" i="30" s="1"/>
  <c r="G30" i="30"/>
  <c r="F30" i="30"/>
  <c r="G29" i="30"/>
  <c r="F29" i="30"/>
  <c r="F28" i="30"/>
  <c r="G28" i="30" s="1"/>
  <c r="F27" i="30"/>
  <c r="G27" i="30" s="1"/>
  <c r="F24" i="30"/>
  <c r="E24" i="30"/>
  <c r="D24" i="30"/>
  <c r="C24" i="30"/>
  <c r="F23" i="30"/>
  <c r="F22" i="30"/>
  <c r="F21" i="30"/>
  <c r="F20" i="30"/>
  <c r="F19" i="30"/>
  <c r="F18" i="30"/>
  <c r="F17" i="30"/>
  <c r="F16" i="30"/>
  <c r="F15" i="30"/>
  <c r="F14" i="30"/>
  <c r="F13" i="30"/>
  <c r="F12" i="30"/>
  <c r="C14" i="29"/>
  <c r="N29" i="29"/>
  <c r="M29" i="29"/>
  <c r="L29" i="29"/>
  <c r="K29" i="29"/>
  <c r="J29" i="29"/>
  <c r="I29" i="29"/>
  <c r="H29" i="29"/>
  <c r="G29" i="29"/>
  <c r="F29" i="29"/>
  <c r="E29" i="29"/>
  <c r="D29" i="29"/>
  <c r="C29" i="29"/>
  <c r="O28" i="29"/>
  <c r="O27" i="29"/>
  <c r="O26" i="29"/>
  <c r="O25" i="29"/>
  <c r="O24" i="29"/>
  <c r="O23" i="29"/>
  <c r="O22" i="29"/>
  <c r="O21" i="29"/>
  <c r="O20" i="29"/>
  <c r="O19" i="29"/>
  <c r="O18" i="29"/>
  <c r="O17" i="29"/>
  <c r="F30" i="18"/>
  <c r="H30" i="18"/>
  <c r="I30" i="18"/>
  <c r="J30" i="18"/>
  <c r="K30" i="18"/>
  <c r="E30" i="18"/>
  <c r="K29" i="28"/>
  <c r="J29" i="28"/>
  <c r="H29" i="28"/>
  <c r="F29" i="28"/>
  <c r="I29" i="28" s="1"/>
  <c r="E29" i="28"/>
  <c r="K28" i="28"/>
  <c r="J28" i="28"/>
  <c r="H28" i="28"/>
  <c r="F28" i="28"/>
  <c r="L28" i="28" s="1"/>
  <c r="E28" i="28"/>
  <c r="K27" i="28"/>
  <c r="J27" i="28"/>
  <c r="H27" i="28"/>
  <c r="F27" i="28"/>
  <c r="I27" i="28" s="1"/>
  <c r="E27" i="28"/>
  <c r="K26" i="28"/>
  <c r="J26" i="28"/>
  <c r="H26" i="28"/>
  <c r="F26" i="28"/>
  <c r="L26" i="28" s="1"/>
  <c r="E26" i="28"/>
  <c r="K25" i="28"/>
  <c r="J25" i="28"/>
  <c r="H25" i="28"/>
  <c r="F25" i="28"/>
  <c r="I25" i="28" s="1"/>
  <c r="E25" i="28"/>
  <c r="K24" i="28"/>
  <c r="J24" i="28"/>
  <c r="H24" i="28"/>
  <c r="F24" i="28"/>
  <c r="L24" i="28" s="1"/>
  <c r="E24" i="28"/>
  <c r="K23" i="28"/>
  <c r="J23" i="28"/>
  <c r="H23" i="28"/>
  <c r="F23" i="28"/>
  <c r="I23" i="28" s="1"/>
  <c r="E23" i="28"/>
  <c r="K22" i="28"/>
  <c r="J22" i="28"/>
  <c r="H22" i="28"/>
  <c r="F22" i="28"/>
  <c r="L22" i="28" s="1"/>
  <c r="E22" i="28"/>
  <c r="D25" i="23"/>
  <c r="E6" i="34" l="1"/>
  <c r="O29" i="29"/>
  <c r="L23" i="28"/>
  <c r="M23" i="28" s="1"/>
  <c r="L25" i="28"/>
  <c r="M25" i="28" s="1"/>
  <c r="L29" i="28"/>
  <c r="M29" i="28" s="1"/>
  <c r="L27" i="28"/>
  <c r="M27" i="28" s="1"/>
  <c r="I22" i="28"/>
  <c r="M22" i="28" s="1"/>
  <c r="I24" i="28"/>
  <c r="M24" i="28" s="1"/>
  <c r="I26" i="28"/>
  <c r="M26" i="28" s="1"/>
  <c r="I28" i="28"/>
  <c r="M28" i="28" s="1"/>
  <c r="C49" i="26"/>
  <c r="I357" i="25"/>
  <c r="I356" i="25"/>
  <c r="I355" i="25"/>
  <c r="I354" i="25"/>
  <c r="I353" i="25"/>
  <c r="I352" i="25"/>
  <c r="I351" i="25"/>
  <c r="I350" i="25"/>
  <c r="I349" i="25"/>
  <c r="I348" i="25"/>
  <c r="I347" i="25"/>
  <c r="I346" i="25"/>
  <c r="I345" i="25"/>
  <c r="I344" i="25"/>
  <c r="I343" i="25"/>
  <c r="I342" i="25"/>
  <c r="I341" i="25"/>
  <c r="I340" i="25"/>
  <c r="I339" i="25"/>
  <c r="I338" i="25"/>
  <c r="I337" i="25"/>
  <c r="I336" i="25"/>
  <c r="I335" i="25"/>
  <c r="I334" i="25"/>
  <c r="I333" i="25"/>
  <c r="I332" i="25"/>
  <c r="I331" i="25"/>
  <c r="I330" i="25"/>
  <c r="I329" i="25"/>
  <c r="I328" i="25"/>
  <c r="I327" i="25"/>
  <c r="I326" i="25"/>
  <c r="I325" i="25"/>
  <c r="I324" i="25"/>
  <c r="I323" i="25"/>
  <c r="I322" i="25"/>
  <c r="I321" i="25"/>
  <c r="I320" i="25"/>
  <c r="I319" i="25"/>
  <c r="I318" i="25"/>
  <c r="I317" i="25"/>
  <c r="I316" i="25"/>
  <c r="I315" i="25"/>
  <c r="I314" i="25"/>
  <c r="I313" i="25"/>
  <c r="I312" i="25"/>
  <c r="I311" i="25"/>
  <c r="I310" i="25"/>
  <c r="I309" i="25"/>
  <c r="I308" i="25"/>
  <c r="I307" i="25"/>
  <c r="I306" i="25"/>
  <c r="I305" i="25"/>
  <c r="I304" i="25"/>
  <c r="I303" i="25"/>
  <c r="I302" i="25"/>
  <c r="I301" i="25"/>
  <c r="I300" i="25"/>
  <c r="I299" i="25"/>
  <c r="I298" i="25"/>
  <c r="I297" i="25"/>
  <c r="I296" i="25"/>
  <c r="I295" i="25"/>
  <c r="I294" i="25"/>
  <c r="I293" i="25"/>
  <c r="I292" i="25"/>
  <c r="I291" i="25"/>
  <c r="I290" i="25"/>
  <c r="I289" i="25"/>
  <c r="I288" i="25"/>
  <c r="I287" i="25"/>
  <c r="I286" i="25"/>
  <c r="I285" i="25"/>
  <c r="I284" i="25"/>
  <c r="I283" i="25"/>
  <c r="I282" i="25"/>
  <c r="I281" i="25"/>
  <c r="I280" i="25"/>
  <c r="I279" i="25"/>
  <c r="I278" i="25"/>
  <c r="I277" i="25"/>
  <c r="I276" i="25"/>
  <c r="I275" i="25"/>
  <c r="I274" i="25"/>
  <c r="I273" i="25"/>
  <c r="I272" i="25"/>
  <c r="I271" i="25"/>
  <c r="I270" i="25"/>
  <c r="I269" i="25"/>
  <c r="I268" i="25"/>
  <c r="I267" i="25"/>
  <c r="I266" i="25"/>
  <c r="I265" i="25"/>
  <c r="I264" i="25"/>
  <c r="I263" i="25"/>
  <c r="I262" i="25"/>
  <c r="I261" i="25"/>
  <c r="I260" i="25"/>
  <c r="I259" i="25"/>
  <c r="I258" i="25"/>
  <c r="I257" i="25"/>
  <c r="I256" i="25"/>
  <c r="I255" i="25"/>
  <c r="I254" i="25"/>
  <c r="I253" i="25"/>
  <c r="I252" i="25"/>
  <c r="I251" i="25"/>
  <c r="I250" i="25"/>
  <c r="I249" i="25"/>
  <c r="I248" i="25"/>
  <c r="I247" i="25"/>
  <c r="I246" i="25"/>
  <c r="I245" i="25"/>
  <c r="I244" i="25"/>
  <c r="I243" i="25"/>
  <c r="I242" i="25"/>
  <c r="I241" i="25"/>
  <c r="I240" i="25"/>
  <c r="I239" i="25"/>
  <c r="I238" i="25"/>
  <c r="I237" i="25"/>
  <c r="I236" i="25"/>
  <c r="I235" i="25"/>
  <c r="I234" i="25"/>
  <c r="I233" i="25"/>
  <c r="I232" i="25"/>
  <c r="I231" i="25"/>
  <c r="I230" i="25"/>
  <c r="I229" i="25"/>
  <c r="I228" i="25"/>
  <c r="I227" i="25"/>
  <c r="I226" i="25"/>
  <c r="I225" i="25"/>
  <c r="I224" i="25"/>
  <c r="I223" i="25"/>
  <c r="I222" i="25"/>
  <c r="I221" i="25"/>
  <c r="I220" i="25"/>
  <c r="I219" i="25"/>
  <c r="I218" i="25"/>
  <c r="I217" i="25"/>
  <c r="I216" i="25"/>
  <c r="I215" i="25"/>
  <c r="I214" i="25"/>
  <c r="I213" i="25"/>
  <c r="I212" i="25"/>
  <c r="I211" i="25"/>
  <c r="I210" i="25"/>
  <c r="I209" i="25"/>
  <c r="I208" i="25"/>
  <c r="I207" i="25"/>
  <c r="I206" i="25"/>
  <c r="I205" i="25"/>
  <c r="I204" i="25"/>
  <c r="I203" i="25"/>
  <c r="I202" i="25"/>
  <c r="I201" i="25"/>
  <c r="I200" i="25"/>
  <c r="I199" i="25"/>
  <c r="I198" i="25"/>
  <c r="I197" i="25"/>
  <c r="I196" i="25"/>
  <c r="I195" i="25"/>
  <c r="I194" i="25"/>
  <c r="I193" i="25"/>
  <c r="I192" i="25"/>
  <c r="I191" i="25"/>
  <c r="I190" i="25"/>
  <c r="I189" i="25"/>
  <c r="I188" i="25"/>
  <c r="I187" i="25"/>
  <c r="I186" i="25"/>
  <c r="I185" i="25"/>
  <c r="I184" i="25"/>
  <c r="I183" i="25"/>
  <c r="I182" i="25"/>
  <c r="I181" i="25"/>
  <c r="I180" i="25"/>
  <c r="I179" i="25"/>
  <c r="I178" i="25"/>
  <c r="I177" i="25"/>
  <c r="I176" i="25"/>
  <c r="I175" i="25"/>
  <c r="I174" i="25"/>
  <c r="I173" i="25"/>
  <c r="I172" i="25"/>
  <c r="I171" i="25"/>
  <c r="I170" i="25"/>
  <c r="I169" i="25"/>
  <c r="I168" i="25"/>
  <c r="I167" i="25"/>
  <c r="I166" i="25"/>
  <c r="I165" i="25"/>
  <c r="I164" i="25"/>
  <c r="I163" i="25"/>
  <c r="I162" i="25"/>
  <c r="I161" i="25"/>
  <c r="I160" i="25"/>
  <c r="I159" i="25"/>
  <c r="I158" i="25"/>
  <c r="I157" i="25"/>
  <c r="I156" i="25"/>
  <c r="I155" i="25"/>
  <c r="I154" i="25"/>
  <c r="I153" i="25"/>
  <c r="I152" i="25"/>
  <c r="I151" i="25"/>
  <c r="I150" i="25"/>
  <c r="I149" i="25"/>
  <c r="I148" i="25"/>
  <c r="I147" i="25"/>
  <c r="I146" i="25"/>
  <c r="I145" i="25"/>
  <c r="I144" i="25"/>
  <c r="I143" i="25"/>
  <c r="I142" i="25"/>
  <c r="I141" i="25"/>
  <c r="I140" i="25"/>
  <c r="I139" i="25"/>
  <c r="I138" i="25"/>
  <c r="I137" i="25"/>
  <c r="I136" i="25"/>
  <c r="I135" i="25"/>
  <c r="I134" i="25"/>
  <c r="I133" i="25"/>
  <c r="I132" i="25"/>
  <c r="I131" i="25"/>
  <c r="I130" i="25"/>
  <c r="I129" i="25"/>
  <c r="I128" i="25"/>
  <c r="I127" i="25"/>
  <c r="I126" i="25"/>
  <c r="I125" i="25"/>
  <c r="I124" i="25"/>
  <c r="I123" i="25"/>
  <c r="I122" i="25"/>
  <c r="I121" i="25"/>
  <c r="I120" i="25"/>
  <c r="I119" i="25"/>
  <c r="I118" i="25"/>
  <c r="I117" i="25"/>
  <c r="I116" i="25"/>
  <c r="I115" i="25"/>
  <c r="I114" i="25"/>
  <c r="I113" i="25"/>
  <c r="I112" i="25"/>
  <c r="I111" i="25"/>
  <c r="I110" i="25"/>
  <c r="I109" i="25"/>
  <c r="I108" i="25"/>
  <c r="I107" i="25"/>
  <c r="I106" i="25"/>
  <c r="I105" i="25"/>
  <c r="I104" i="25"/>
  <c r="I103" i="25"/>
  <c r="I102" i="25"/>
  <c r="I101" i="25"/>
  <c r="I100" i="25"/>
  <c r="I99" i="25"/>
  <c r="I98" i="25"/>
  <c r="I97" i="25"/>
  <c r="I96" i="25"/>
  <c r="I95" i="25"/>
  <c r="I94" i="25"/>
  <c r="E6" i="25" s="1"/>
  <c r="I93" i="25"/>
  <c r="I92" i="25"/>
  <c r="I91" i="25"/>
  <c r="I90" i="25"/>
  <c r="I89" i="25"/>
  <c r="I88" i="25"/>
  <c r="I87" i="25"/>
  <c r="I86" i="25"/>
  <c r="I85" i="25"/>
  <c r="I84" i="25"/>
  <c r="I83" i="25"/>
  <c r="I82" i="25"/>
  <c r="I81" i="25"/>
  <c r="I80" i="25"/>
  <c r="I79" i="25"/>
  <c r="I78" i="25"/>
  <c r="I77" i="25"/>
  <c r="I76" i="25"/>
  <c r="I75" i="25"/>
  <c r="I74" i="25"/>
  <c r="I73" i="25"/>
  <c r="I72" i="25"/>
  <c r="I71" i="25"/>
  <c r="I70" i="25"/>
  <c r="I69" i="25"/>
  <c r="I68" i="25"/>
  <c r="I67" i="25"/>
  <c r="I66" i="25"/>
  <c r="I65" i="25"/>
  <c r="I64" i="25"/>
  <c r="I63" i="25"/>
  <c r="I62" i="25"/>
  <c r="I61" i="25"/>
  <c r="I60" i="25"/>
  <c r="I59" i="25"/>
  <c r="I58" i="25"/>
  <c r="I57" i="25"/>
  <c r="I56" i="25"/>
  <c r="I55" i="25"/>
  <c r="I54" i="25"/>
  <c r="I53" i="25"/>
  <c r="I52" i="25"/>
  <c r="I51" i="25"/>
  <c r="I50" i="25"/>
  <c r="I49" i="25"/>
  <c r="I48" i="25"/>
  <c r="I47" i="25"/>
  <c r="I46" i="25"/>
  <c r="I45" i="25"/>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I12" i="25"/>
  <c r="I11" i="25"/>
  <c r="I10" i="25"/>
  <c r="I357" i="24"/>
  <c r="I356" i="24"/>
  <c r="I355" i="24"/>
  <c r="I354" i="24"/>
  <c r="I353" i="24"/>
  <c r="I352" i="24"/>
  <c r="I351" i="24"/>
  <c r="I350" i="24"/>
  <c r="I349" i="24"/>
  <c r="I348" i="24"/>
  <c r="I347" i="24"/>
  <c r="I346" i="24"/>
  <c r="I345" i="24"/>
  <c r="I344" i="24"/>
  <c r="I343" i="24"/>
  <c r="I342" i="24"/>
  <c r="I341" i="24"/>
  <c r="I340" i="24"/>
  <c r="I339" i="24"/>
  <c r="I338" i="24"/>
  <c r="I337" i="24"/>
  <c r="I336" i="24"/>
  <c r="I335" i="24"/>
  <c r="I334" i="24"/>
  <c r="I333" i="24"/>
  <c r="I332" i="24"/>
  <c r="I331" i="24"/>
  <c r="I330" i="24"/>
  <c r="I329" i="24"/>
  <c r="I328" i="24"/>
  <c r="I327" i="24"/>
  <c r="I326" i="24"/>
  <c r="I325" i="24"/>
  <c r="I324" i="24"/>
  <c r="I323" i="24"/>
  <c r="I322" i="24"/>
  <c r="I321" i="24"/>
  <c r="I320" i="24"/>
  <c r="I319" i="24"/>
  <c r="I318" i="24"/>
  <c r="I317" i="24"/>
  <c r="I316" i="24"/>
  <c r="I315" i="24"/>
  <c r="I314" i="24"/>
  <c r="I313" i="24"/>
  <c r="I312" i="24"/>
  <c r="I311" i="24"/>
  <c r="I310" i="24"/>
  <c r="I309" i="24"/>
  <c r="I308" i="24"/>
  <c r="I307" i="24"/>
  <c r="I306" i="24"/>
  <c r="I305" i="24"/>
  <c r="I304" i="24"/>
  <c r="I303" i="24"/>
  <c r="I302" i="24"/>
  <c r="I301" i="24"/>
  <c r="I300" i="24"/>
  <c r="I299" i="24"/>
  <c r="I298" i="24"/>
  <c r="I297" i="24"/>
  <c r="I296" i="24"/>
  <c r="I295" i="24"/>
  <c r="I294" i="24"/>
  <c r="I293" i="24"/>
  <c r="I292" i="24"/>
  <c r="I291" i="24"/>
  <c r="I290" i="24"/>
  <c r="I289" i="24"/>
  <c r="I288" i="24"/>
  <c r="I287" i="24"/>
  <c r="I286" i="24"/>
  <c r="I285" i="24"/>
  <c r="I284" i="24"/>
  <c r="I283" i="24"/>
  <c r="I282" i="24"/>
  <c r="I281" i="24"/>
  <c r="I280" i="24"/>
  <c r="I279" i="24"/>
  <c r="I278" i="24"/>
  <c r="I277" i="24"/>
  <c r="I276" i="24"/>
  <c r="I275" i="24"/>
  <c r="I274" i="24"/>
  <c r="I273" i="24"/>
  <c r="I272" i="24"/>
  <c r="I271" i="24"/>
  <c r="I270" i="24"/>
  <c r="I269" i="24"/>
  <c r="I268" i="24"/>
  <c r="I267" i="24"/>
  <c r="I266" i="24"/>
  <c r="I265" i="24"/>
  <c r="I264" i="24"/>
  <c r="I263" i="24"/>
  <c r="I262" i="24"/>
  <c r="I261" i="24"/>
  <c r="I260" i="24"/>
  <c r="I259" i="24"/>
  <c r="I258" i="24"/>
  <c r="I257" i="24"/>
  <c r="I256" i="24"/>
  <c r="I255" i="24"/>
  <c r="I254" i="24"/>
  <c r="I253" i="24"/>
  <c r="I252" i="24"/>
  <c r="I251" i="24"/>
  <c r="I250" i="24"/>
  <c r="I249" i="24"/>
  <c r="I248" i="24"/>
  <c r="I247" i="24"/>
  <c r="I246" i="24"/>
  <c r="I245" i="24"/>
  <c r="I244" i="24"/>
  <c r="I243" i="24"/>
  <c r="I242" i="24"/>
  <c r="I241" i="24"/>
  <c r="I240" i="24"/>
  <c r="I239" i="24"/>
  <c r="I238" i="24"/>
  <c r="I237" i="24"/>
  <c r="I236" i="24"/>
  <c r="I235" i="24"/>
  <c r="I234" i="24"/>
  <c r="I233" i="24"/>
  <c r="I232" i="24"/>
  <c r="I231" i="24"/>
  <c r="I230" i="24"/>
  <c r="I229" i="24"/>
  <c r="I228" i="24"/>
  <c r="I227" i="24"/>
  <c r="I226" i="24"/>
  <c r="I225" i="24"/>
  <c r="I224" i="24"/>
  <c r="I223" i="24"/>
  <c r="I222" i="24"/>
  <c r="I221" i="24"/>
  <c r="I220" i="24"/>
  <c r="I219" i="24"/>
  <c r="I218" i="24"/>
  <c r="I217" i="24"/>
  <c r="I216" i="24"/>
  <c r="I215" i="24"/>
  <c r="I214" i="24"/>
  <c r="I213" i="24"/>
  <c r="I212" i="24"/>
  <c r="I211" i="24"/>
  <c r="I210" i="24"/>
  <c r="I209" i="24"/>
  <c r="I208" i="24"/>
  <c r="I207" i="24"/>
  <c r="I206" i="24"/>
  <c r="I205" i="24"/>
  <c r="I204" i="24"/>
  <c r="I203" i="24"/>
  <c r="I202" i="24"/>
  <c r="I201" i="24"/>
  <c r="I200" i="24"/>
  <c r="I199" i="24"/>
  <c r="I198" i="24"/>
  <c r="I197" i="24"/>
  <c r="I196" i="24"/>
  <c r="I195" i="24"/>
  <c r="I194" i="24"/>
  <c r="I193" i="24"/>
  <c r="I192" i="24"/>
  <c r="I191" i="24"/>
  <c r="I190" i="24"/>
  <c r="I189" i="24"/>
  <c r="I188" i="24"/>
  <c r="I187" i="24"/>
  <c r="I186" i="24"/>
  <c r="I185" i="24"/>
  <c r="I184" i="24"/>
  <c r="I183" i="24"/>
  <c r="I182" i="24"/>
  <c r="I181" i="24"/>
  <c r="I180" i="24"/>
  <c r="I179" i="24"/>
  <c r="I178" i="24"/>
  <c r="I177" i="24"/>
  <c r="I176" i="24"/>
  <c r="I175" i="24"/>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151" i="24"/>
  <c r="I150" i="24"/>
  <c r="I149" i="24"/>
  <c r="I148" i="24"/>
  <c r="I147" i="24"/>
  <c r="I146" i="24"/>
  <c r="I145" i="24"/>
  <c r="I144" i="24"/>
  <c r="I143" i="24"/>
  <c r="I142" i="24"/>
  <c r="I141" i="24"/>
  <c r="I140" i="24"/>
  <c r="I139" i="24"/>
  <c r="I138" i="24"/>
  <c r="I137" i="24"/>
  <c r="I136" i="24"/>
  <c r="I135" i="24"/>
  <c r="I134" i="24"/>
  <c r="I133" i="24"/>
  <c r="I132" i="24"/>
  <c r="I131" i="24"/>
  <c r="I130" i="24"/>
  <c r="I129" i="24"/>
  <c r="I128" i="24"/>
  <c r="I127" i="24"/>
  <c r="I126" i="24"/>
  <c r="I125" i="24"/>
  <c r="I124" i="24"/>
  <c r="I123" i="24"/>
  <c r="I122" i="24"/>
  <c r="I121" i="24"/>
  <c r="I120" i="24"/>
  <c r="I119" i="24"/>
  <c r="I118" i="24"/>
  <c r="I117" i="24"/>
  <c r="I116" i="24"/>
  <c r="I115" i="24"/>
  <c r="I114" i="24"/>
  <c r="I113" i="24"/>
  <c r="I112" i="24"/>
  <c r="I111" i="24"/>
  <c r="I110" i="24"/>
  <c r="I109" i="24"/>
  <c r="I108" i="24"/>
  <c r="I107" i="24"/>
  <c r="I106" i="24"/>
  <c r="I105" i="24"/>
  <c r="I104" i="24"/>
  <c r="I103" i="24"/>
  <c r="I102" i="24"/>
  <c r="I101" i="24"/>
  <c r="I100" i="24"/>
  <c r="I99" i="24"/>
  <c r="I98" i="24"/>
  <c r="I97" i="24"/>
  <c r="I96" i="24"/>
  <c r="I95" i="24"/>
  <c r="I94" i="24"/>
  <c r="I93" i="24"/>
  <c r="I92" i="24"/>
  <c r="I91" i="24"/>
  <c r="I90" i="24"/>
  <c r="I89" i="24"/>
  <c r="I88" i="24"/>
  <c r="I87" i="24"/>
  <c r="I86" i="24"/>
  <c r="I85" i="24"/>
  <c r="I84" i="24"/>
  <c r="I83" i="24"/>
  <c r="I82" i="24"/>
  <c r="I81" i="24"/>
  <c r="I80" i="24"/>
  <c r="I79" i="24"/>
  <c r="I78" i="24"/>
  <c r="I77" i="24"/>
  <c r="I76" i="24"/>
  <c r="I75" i="24"/>
  <c r="I74" i="24"/>
  <c r="I73" i="24"/>
  <c r="I72" i="24"/>
  <c r="I71" i="24"/>
  <c r="I70" i="24"/>
  <c r="I69" i="24"/>
  <c r="I68" i="24"/>
  <c r="I67" i="24"/>
  <c r="I66" i="24"/>
  <c r="I65" i="24"/>
  <c r="I64" i="24"/>
  <c r="I63" i="24"/>
  <c r="I62" i="24"/>
  <c r="I61" i="24"/>
  <c r="I60" i="24"/>
  <c r="I59" i="24"/>
  <c r="I58" i="24"/>
  <c r="I57" i="24"/>
  <c r="I56" i="24"/>
  <c r="I55" i="24"/>
  <c r="I54" i="24"/>
  <c r="I53" i="24"/>
  <c r="I52" i="24"/>
  <c r="I51" i="24"/>
  <c r="I50" i="24"/>
  <c r="I49" i="24"/>
  <c r="I48" i="24"/>
  <c r="I47" i="24"/>
  <c r="I46" i="24"/>
  <c r="I45" i="24"/>
  <c r="I44" i="24"/>
  <c r="I43" i="24"/>
  <c r="I42" i="24"/>
  <c r="I41" i="24"/>
  <c r="I40" i="24"/>
  <c r="I39" i="24"/>
  <c r="I38" i="24"/>
  <c r="I37" i="24"/>
  <c r="I36" i="24"/>
  <c r="I35" i="24"/>
  <c r="I34" i="24"/>
  <c r="I33" i="24"/>
  <c r="I32" i="24"/>
  <c r="I31" i="24"/>
  <c r="I30" i="24"/>
  <c r="I29" i="24"/>
  <c r="I28" i="24"/>
  <c r="I27" i="24"/>
  <c r="I26" i="24"/>
  <c r="I25" i="24"/>
  <c r="I24" i="24"/>
  <c r="I23" i="24"/>
  <c r="I22" i="24"/>
  <c r="I21" i="24"/>
  <c r="I20" i="24"/>
  <c r="I19" i="24"/>
  <c r="I18" i="24"/>
  <c r="I17" i="24"/>
  <c r="I16" i="24"/>
  <c r="I15" i="24"/>
  <c r="I14" i="24"/>
  <c r="I13" i="24"/>
  <c r="I12" i="24"/>
  <c r="I11" i="24"/>
  <c r="I10" i="24"/>
  <c r="I9" i="24"/>
  <c r="E6" i="24"/>
  <c r="O27" i="28" l="1"/>
  <c r="N27" i="28"/>
  <c r="P27" i="28" s="1"/>
  <c r="Q27" i="28" s="1"/>
  <c r="O29" i="28"/>
  <c r="N29" i="28"/>
  <c r="O25" i="28"/>
  <c r="N25" i="28"/>
  <c r="O23" i="28"/>
  <c r="N23" i="28"/>
  <c r="O24" i="28"/>
  <c r="N24" i="28"/>
  <c r="P24" i="28" s="1"/>
  <c r="Q24" i="28" s="1"/>
  <c r="O28" i="28"/>
  <c r="N28" i="28"/>
  <c r="P28" i="28" s="1"/>
  <c r="Q28" i="28" s="1"/>
  <c r="Q26" i="28"/>
  <c r="O26" i="28"/>
  <c r="N26" i="28"/>
  <c r="P26" i="28" s="1"/>
  <c r="O22" i="28"/>
  <c r="Q22" i="28"/>
  <c r="N22" i="28"/>
  <c r="P22" i="28" s="1"/>
  <c r="C54" i="21"/>
  <c r="D54" i="21"/>
  <c r="E54" i="21"/>
  <c r="F42" i="21"/>
  <c r="F43" i="21"/>
  <c r="F44" i="21"/>
  <c r="F45" i="21"/>
  <c r="F46" i="21"/>
  <c r="F47" i="21"/>
  <c r="F48" i="21"/>
  <c r="F49" i="21"/>
  <c r="F50" i="21"/>
  <c r="F51" i="21"/>
  <c r="F52" i="21"/>
  <c r="F53" i="21"/>
  <c r="C39" i="21"/>
  <c r="F39" i="21" s="1"/>
  <c r="D39" i="21"/>
  <c r="E39" i="21"/>
  <c r="F27" i="21"/>
  <c r="F28" i="21"/>
  <c r="F29" i="21"/>
  <c r="F30" i="21"/>
  <c r="F31" i="21"/>
  <c r="F32" i="21"/>
  <c r="F33" i="21"/>
  <c r="F34" i="21"/>
  <c r="F35" i="21"/>
  <c r="F36" i="21"/>
  <c r="F37" i="21"/>
  <c r="F38" i="21"/>
  <c r="C24" i="21"/>
  <c r="D24" i="21"/>
  <c r="E24" i="21"/>
  <c r="F12" i="21"/>
  <c r="F13" i="21"/>
  <c r="F14" i="21"/>
  <c r="F15" i="21"/>
  <c r="F16" i="21"/>
  <c r="F17" i="21"/>
  <c r="F18" i="21"/>
  <c r="F19" i="21"/>
  <c r="F20" i="21"/>
  <c r="F21" i="21"/>
  <c r="F22" i="21"/>
  <c r="F23" i="21"/>
  <c r="F24" i="21"/>
  <c r="O23" i="19"/>
  <c r="O24" i="19"/>
  <c r="C29" i="19"/>
  <c r="D29" i="19"/>
  <c r="E29" i="19"/>
  <c r="F29" i="19"/>
  <c r="G29" i="19"/>
  <c r="H29" i="19"/>
  <c r="I29" i="19"/>
  <c r="J29" i="19"/>
  <c r="K29" i="19"/>
  <c r="L29" i="19"/>
  <c r="M29" i="19"/>
  <c r="N29" i="19"/>
  <c r="O17" i="19"/>
  <c r="O18" i="19"/>
  <c r="O19" i="19"/>
  <c r="O20" i="19"/>
  <c r="O21" i="19"/>
  <c r="O22" i="19"/>
  <c r="O25" i="19"/>
  <c r="O26" i="19"/>
  <c r="O27" i="19"/>
  <c r="O28" i="19"/>
  <c r="L30" i="18" l="1"/>
  <c r="P29" i="28"/>
  <c r="Q29" i="28" s="1"/>
  <c r="P23" i="28"/>
  <c r="Q23" i="28" s="1"/>
  <c r="P25" i="28"/>
  <c r="Q25" i="28" s="1"/>
  <c r="F54" i="21"/>
  <c r="O29" i="19"/>
  <c r="O30" i="18" l="1"/>
  <c r="M30" i="18"/>
  <c r="N30" i="18" l="1"/>
  <c r="P30" i="18" l="1"/>
  <c r="Q30"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Javier González Villalba</author>
  </authors>
  <commentList>
    <comment ref="D25" authorId="0" shapeId="0" xr:uid="{42A16CE3-5AB1-4E9A-BFC7-494A755AB2B7}">
      <text>
        <r>
          <rPr>
            <b/>
            <sz val="9"/>
            <color indexed="81"/>
            <rFont val="Tahoma"/>
            <family val="2"/>
          </rPr>
          <t>El error #N/D ocurre cuando Excel no encuentra el valor en la matriz buscada.</t>
        </r>
        <r>
          <rPr>
            <sz val="9"/>
            <color indexed="81"/>
            <rFont val="Tahoma"/>
            <family val="2"/>
          </rPr>
          <t xml:space="preserve">
El valor no existe o la celda está en blanco.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 Javier González Villalba</author>
  </authors>
  <commentList>
    <comment ref="E20" authorId="0" shapeId="0" xr:uid="{049FC37E-AC0A-4698-B3B1-8EA016712A72}">
      <text>
        <r>
          <rPr>
            <sz val="9"/>
            <color indexed="81"/>
            <rFont val="Tahoma"/>
            <family val="2"/>
          </rPr>
          <t xml:space="preserve">Completar de acuerdo a la matriz registro de empleados.
</t>
        </r>
      </text>
    </comment>
    <comment ref="F20" authorId="0" shapeId="0" xr:uid="{5268CFDF-D248-4890-B621-E2DD938E0044}">
      <text>
        <r>
          <rPr>
            <b/>
            <sz val="9"/>
            <color indexed="81"/>
            <rFont val="Tahoma"/>
            <family val="2"/>
          </rPr>
          <t>Completar de acuerdo a la matriz registro de empleados.</t>
        </r>
        <r>
          <rPr>
            <sz val="9"/>
            <color indexed="81"/>
            <rFont val="Tahoma"/>
            <family val="2"/>
          </rPr>
          <t xml:space="preserve">
</t>
        </r>
      </text>
    </comment>
    <comment ref="H20" authorId="0" shapeId="0" xr:uid="{43DF51F3-7E1F-40FA-BA3F-F7CA9269C389}">
      <text>
        <r>
          <rPr>
            <b/>
            <sz val="9"/>
            <color indexed="81"/>
            <rFont val="Tahoma"/>
            <family val="2"/>
          </rPr>
          <t>Completar de acuerdo a la matriz registro de empleados.</t>
        </r>
        <r>
          <rPr>
            <sz val="9"/>
            <color indexed="81"/>
            <rFont val="Tahoma"/>
            <family val="2"/>
          </rPr>
          <t xml:space="preserve">
</t>
        </r>
      </text>
    </comment>
    <comment ref="J20" authorId="0" shapeId="0" xr:uid="{22F46B34-D333-46B0-ABC9-E123EE68D120}">
      <text>
        <r>
          <rPr>
            <b/>
            <sz val="9"/>
            <color indexed="81"/>
            <rFont val="Tahoma"/>
            <family val="2"/>
          </rPr>
          <t>Completar de acuerdo a la matriz registro de empleados.</t>
        </r>
      </text>
    </comment>
    <comment ref="K20" authorId="0" shapeId="0" xr:uid="{6BFB56E5-8EF9-414A-BD7E-583FFC5BE356}">
      <text>
        <r>
          <rPr>
            <b/>
            <sz val="9"/>
            <color indexed="81"/>
            <rFont val="Tahoma"/>
            <family val="2"/>
          </rPr>
          <t>Completar de acuerdo a la matriz registro de empleados.</t>
        </r>
        <r>
          <rPr>
            <sz val="9"/>
            <color indexed="81"/>
            <rFont val="Tahoma"/>
            <family val="2"/>
          </rPr>
          <t xml:space="preserve">
</t>
        </r>
      </text>
    </comment>
    <comment ref="M20" authorId="0" shapeId="0" xr:uid="{F1ED1147-729D-4BFA-A359-7C0D6E2D0F4C}">
      <text>
        <r>
          <rPr>
            <b/>
            <sz val="9"/>
            <color indexed="81"/>
            <rFont val="Tahoma"/>
            <family val="2"/>
          </rPr>
          <t>Horas trabajadas * pago por hora + sueldo base + (Sueldo base * bonificación)</t>
        </r>
      </text>
    </comment>
    <comment ref="P20" authorId="0" shapeId="0" xr:uid="{43CA7E72-CB73-4029-8D48-2662E2C5DFB7}">
      <text>
        <r>
          <rPr>
            <b/>
            <sz val="9"/>
            <color indexed="81"/>
            <rFont val="Tahoma"/>
            <family val="2"/>
          </rPr>
          <t>Suma de descuentos</t>
        </r>
        <r>
          <rPr>
            <sz val="9"/>
            <color indexed="81"/>
            <rFont val="Tahoma"/>
            <family val="2"/>
          </rPr>
          <t xml:space="preserve">
</t>
        </r>
      </text>
    </comment>
    <comment ref="Q20" authorId="0" shapeId="0" xr:uid="{5FAD40B1-BC33-4F9A-9486-A740BEA6286E}">
      <text>
        <r>
          <rPr>
            <b/>
            <sz val="9"/>
            <color indexed="81"/>
            <rFont val="Tahoma"/>
            <family val="2"/>
          </rPr>
          <t>Ingreso Total - Egreso Total</t>
        </r>
        <r>
          <rPr>
            <sz val="9"/>
            <color indexed="81"/>
            <rFont val="Tahoma"/>
            <family val="2"/>
          </rPr>
          <t xml:space="preserve">
</t>
        </r>
      </text>
    </comment>
    <comment ref="N21" authorId="0" shapeId="0" xr:uid="{1EC5329D-0C8D-44BB-8C99-6982399606AB}">
      <text>
        <r>
          <rPr>
            <b/>
            <sz val="9"/>
            <color indexed="81"/>
            <rFont val="Tahoma"/>
            <family val="2"/>
          </rPr>
          <t>Ingreso total * 9%</t>
        </r>
        <r>
          <rPr>
            <sz val="9"/>
            <color indexed="81"/>
            <rFont val="Tahoma"/>
            <family val="2"/>
          </rPr>
          <t xml:space="preserve">
</t>
        </r>
      </text>
    </comment>
    <comment ref="O21" authorId="0" shapeId="0" xr:uid="{A1331767-9DF0-4C0E-B7A9-1EE5EC5886B3}">
      <text>
        <r>
          <rPr>
            <b/>
            <sz val="9"/>
            <color indexed="81"/>
            <rFont val="Tahoma"/>
            <family val="2"/>
          </rPr>
          <t>Ingreso total * 10%: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Carlos Javier González Villalba</author>
  </authors>
  <commentList>
    <comment ref="C10" authorId="0" shapeId="0" xr:uid="{DEBF2AA1-9DC9-4216-AD4A-BB39E5DBE50B}">
      <text>
        <r>
          <rPr>
            <b/>
            <sz val="9"/>
            <color indexed="81"/>
            <rFont val="Tahoma"/>
            <family val="2"/>
          </rPr>
          <t>Crea una lista desplegable.</t>
        </r>
        <r>
          <rPr>
            <sz val="9"/>
            <color indexed="81"/>
            <rFont val="Tahoma"/>
            <family val="2"/>
          </rPr>
          <t xml:space="preserve">
</t>
        </r>
      </text>
    </comment>
    <comment ref="C12" authorId="0" shapeId="0" xr:uid="{BFC977FD-6C02-497A-9C62-1933211EE4EB}">
      <text>
        <r>
          <rPr>
            <b/>
            <sz val="9"/>
            <color indexed="81"/>
            <rFont val="Tahoma"/>
            <family val="2"/>
          </rPr>
          <t>Crea una lista desplegable.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Carlos Javier González Villalba</author>
  </authors>
  <commentList>
    <comment ref="C10" authorId="0" shapeId="0" xr:uid="{6148DB84-BF26-4E01-A1DF-F85460CAB0BB}">
      <text>
        <r>
          <rPr>
            <b/>
            <sz val="9"/>
            <color indexed="81"/>
            <rFont val="Tahoma"/>
            <family val="2"/>
          </rPr>
          <t>Crea una lista desplegable.</t>
        </r>
        <r>
          <rPr>
            <sz val="9"/>
            <color indexed="81"/>
            <rFont val="Tahoma"/>
            <family val="2"/>
          </rPr>
          <t xml:space="preserve">
</t>
        </r>
      </text>
    </comment>
    <comment ref="C12" authorId="0" shapeId="0" xr:uid="{F4F5B66C-A440-4143-9E6A-156D14B39459}">
      <text>
        <r>
          <rPr>
            <b/>
            <sz val="9"/>
            <color indexed="81"/>
            <rFont val="Tahoma"/>
            <family val="2"/>
          </rPr>
          <t>Crea una lista desplegable.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Carlos Javier González Villalba</author>
  </authors>
  <commentList>
    <comment ref="C10" authorId="0" shapeId="0" xr:uid="{0E60ED21-0C25-443D-A078-491538E0D69D}">
      <text>
        <r>
          <rPr>
            <b/>
            <sz val="9"/>
            <color indexed="81"/>
            <rFont val="Tahoma"/>
            <family val="2"/>
          </rPr>
          <t>Crea una lista desplegable.</t>
        </r>
        <r>
          <rPr>
            <sz val="9"/>
            <color indexed="81"/>
            <rFont val="Tahoma"/>
            <family val="2"/>
          </rPr>
          <t xml:space="preserve">
</t>
        </r>
      </text>
    </comment>
    <comment ref="C12" authorId="0" shapeId="0" xr:uid="{2230856D-6664-4A0F-A9DE-3B1FAE57C5D2}">
      <text>
        <r>
          <rPr>
            <b/>
            <sz val="9"/>
            <color indexed="81"/>
            <rFont val="Tahoma"/>
            <family val="2"/>
          </rPr>
          <t>Crea una lista desplegable.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Carlos Javier González Villalba</author>
  </authors>
  <commentList>
    <comment ref="H8" authorId="0" shapeId="0" xr:uid="{1FD1AB07-EDE6-4C05-9880-309BB4CC0735}">
      <text>
        <r>
          <rPr>
            <b/>
            <sz val="9"/>
            <color indexed="81"/>
            <rFont val="Tahoma"/>
            <family val="2"/>
          </rPr>
          <t xml:space="preserve">Cantidad vendidad * Precio de venta unitario - Cantidad vendia * precio de costo unitario
</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Carlos Javier González Villalba</author>
  </authors>
  <commentList>
    <comment ref="H8" authorId="0" shapeId="0" xr:uid="{09A92F89-CAEA-4FB6-A7D1-ABE98898A987}">
      <text>
        <r>
          <rPr>
            <b/>
            <sz val="9"/>
            <color indexed="81"/>
            <rFont val="Tahoma"/>
            <family val="2"/>
          </rPr>
          <t>Cantidad vendidad * Precio de venta unitario - Cantidad vendia * precio de costo unitario</t>
        </r>
        <r>
          <rPr>
            <sz val="9"/>
            <color indexed="81"/>
            <rFont val="Tahoma"/>
            <family val="2"/>
          </rPr>
          <t xml:space="preserve">
</t>
        </r>
      </text>
    </comment>
  </commentList>
</comments>
</file>

<file path=xl/sharedStrings.xml><?xml version="1.0" encoding="utf-8"?>
<sst xmlns="http://schemas.openxmlformats.org/spreadsheetml/2006/main" count="1689" uniqueCount="217">
  <si>
    <t>FUNCIONES DE BÚSQUEDA      Y REFERENCIA</t>
  </si>
  <si>
    <t>BUSCAR V</t>
  </si>
  <si>
    <t>Codigo</t>
  </si>
  <si>
    <t>Apellidos y Nombres</t>
  </si>
  <si>
    <t>Cargo</t>
  </si>
  <si>
    <t>H./Trab.</t>
  </si>
  <si>
    <t>Pago/Hora</t>
  </si>
  <si>
    <t>Est./Civil</t>
  </si>
  <si>
    <t>Bonif.</t>
  </si>
  <si>
    <t>Total
Ingreso</t>
  </si>
  <si>
    <t>Descuento</t>
  </si>
  <si>
    <t>Total
Egreso</t>
  </si>
  <si>
    <t>Total a
Pagar</t>
  </si>
  <si>
    <t>Gerente</t>
  </si>
  <si>
    <t>Contador</t>
  </si>
  <si>
    <t>Secretaria</t>
  </si>
  <si>
    <t>Datos</t>
  </si>
  <si>
    <t>Mes:</t>
  </si>
  <si>
    <t xml:space="preserve">       Registro de salarios</t>
  </si>
  <si>
    <t>Bono</t>
  </si>
  <si>
    <t>Sueldo Base</t>
  </si>
  <si>
    <t>IPS 9%</t>
  </si>
  <si>
    <t>Cálculo sobre</t>
  </si>
  <si>
    <t xml:space="preserve">       Registro de empleados</t>
  </si>
  <si>
    <t>Estado Civil</t>
  </si>
  <si>
    <t>Ahorro</t>
  </si>
  <si>
    <t>Gimenez Acosta, Matias Pedro</t>
  </si>
  <si>
    <t>Riquelme Ortigoza, Juan Jose</t>
  </si>
  <si>
    <t>Baez Mnedieta, Wilson Aloso</t>
  </si>
  <si>
    <t>Cantero Gonzalez, Pablo Mateo</t>
  </si>
  <si>
    <t>Escobar Giménez, Maria Helena</t>
  </si>
  <si>
    <t>Mirnada Paredes, Claudia Analía</t>
  </si>
  <si>
    <t>Ramirez Gaona, Liz María</t>
  </si>
  <si>
    <t>Leguizamón González, Beatriz Giannina</t>
  </si>
  <si>
    <t>Vendedor</t>
  </si>
  <si>
    <t>Soltero</t>
  </si>
  <si>
    <t>Casado</t>
  </si>
  <si>
    <t>Si</t>
  </si>
  <si>
    <t>No</t>
  </si>
  <si>
    <t>BUSCARV(VALOR BUSCADO; MATRIZ_TABLA;INDICADOR_COLUMNAS;RANGO)</t>
  </si>
  <si>
    <t>AHORRO 10%</t>
  </si>
  <si>
    <t>Sucursales</t>
  </si>
  <si>
    <t>San Lorenzo</t>
  </si>
  <si>
    <t>Asunción</t>
  </si>
  <si>
    <t>Fernando de la Mora</t>
  </si>
  <si>
    <t>Ciudad del Este</t>
  </si>
  <si>
    <t>Mariano Roque Alonso</t>
  </si>
  <si>
    <t>Pedro Juan Caballero</t>
  </si>
  <si>
    <t>Encarnación</t>
  </si>
  <si>
    <t>Concepción</t>
  </si>
  <si>
    <t>Itauguá</t>
  </si>
  <si>
    <t>Luque</t>
  </si>
  <si>
    <t>Capiatá</t>
  </si>
  <si>
    <t>Ñemby</t>
  </si>
  <si>
    <t>BUSCARV + COINCIDIR</t>
  </si>
  <si>
    <t>Enero</t>
  </si>
  <si>
    <t>Febrero</t>
  </si>
  <si>
    <t>Marzo</t>
  </si>
  <si>
    <t>Abril</t>
  </si>
  <si>
    <t>Mayo</t>
  </si>
  <si>
    <t>Junio</t>
  </si>
  <si>
    <t>Julio</t>
  </si>
  <si>
    <t>Agosto</t>
  </si>
  <si>
    <t>Septiembre</t>
  </si>
  <si>
    <t>Octubre</t>
  </si>
  <si>
    <t>Noviembre</t>
  </si>
  <si>
    <t>Diciembre</t>
  </si>
  <si>
    <t>Mes</t>
  </si>
  <si>
    <t>Monto</t>
  </si>
  <si>
    <t>Totales</t>
  </si>
  <si>
    <t>Calificación</t>
  </si>
  <si>
    <t>Bueno</t>
  </si>
  <si>
    <t>Muy Bueno</t>
  </si>
  <si>
    <t>Excelente</t>
  </si>
  <si>
    <t>Malo</t>
  </si>
  <si>
    <t>Criterios de calificación</t>
  </si>
  <si>
    <t>BUSCARV, COINCIDENCIA APROXIMADA</t>
  </si>
  <si>
    <t>UNIDAD IV</t>
  </si>
  <si>
    <t xml:space="preserve">INTRODUCCIÓN </t>
  </si>
  <si>
    <t>DESCRIPCIÓN</t>
  </si>
  <si>
    <t>Puntos Logrados</t>
  </si>
  <si>
    <t>Fecha</t>
  </si>
  <si>
    <t>Producto</t>
  </si>
  <si>
    <t>Categoría</t>
  </si>
  <si>
    <t>Cantidad Vendida</t>
  </si>
  <si>
    <t>Precio de Costo Unitario</t>
  </si>
  <si>
    <t>Precio de Venta Unitario</t>
  </si>
  <si>
    <t>Ganancia</t>
  </si>
  <si>
    <t>Corrección</t>
  </si>
  <si>
    <t>Pan Felipito (Kg.)</t>
  </si>
  <si>
    <t>Galleta (Kg.)</t>
  </si>
  <si>
    <t>Coquito (Kg.)</t>
  </si>
  <si>
    <t>Pan sándwich ( ½ kg.)</t>
  </si>
  <si>
    <t>Fídeo (Kg.)</t>
  </si>
  <si>
    <t>Poroto rojo (Kg.)</t>
  </si>
  <si>
    <t>Arroz (Kg.)</t>
  </si>
  <si>
    <t>Azúcar (Kg.)</t>
  </si>
  <si>
    <t>Harina de trigo (Kg.)</t>
  </si>
  <si>
    <t>Harina de maíz (Kg.)</t>
  </si>
  <si>
    <t>Locro (Kg.)</t>
  </si>
  <si>
    <t>Carne de res</t>
  </si>
  <si>
    <t>Carne de cerdo.</t>
  </si>
  <si>
    <t>Pollo</t>
  </si>
  <si>
    <t>Yerba Mate (Paq. 1 Kl.)</t>
  </si>
  <si>
    <t>Aceite de Girasol – 900cc</t>
  </si>
  <si>
    <t>Vinagre de 750 ml</t>
  </si>
  <si>
    <t>Salsa de Soja 450g</t>
  </si>
  <si>
    <t>Aceite de soja – 900cc</t>
  </si>
  <si>
    <t>Huevos de gallina (1/2doc.)</t>
  </si>
  <si>
    <t>Sal fina (500 gr.)</t>
  </si>
  <si>
    <t>Queso Paraguay (Kg.)</t>
  </si>
  <si>
    <t>Queso para Sandwich (Kg.)</t>
  </si>
  <si>
    <t>Leche Entera Sachet – 1lt</t>
  </si>
  <si>
    <t>Leche Entera larga vida – 1 lt.</t>
  </si>
  <si>
    <t>Yogurt Entero – 350 gr.</t>
  </si>
  <si>
    <t>Banana karape (Kg.)</t>
  </si>
  <si>
    <t>Cebolla (Kg.)</t>
  </si>
  <si>
    <t>Lechuga</t>
  </si>
  <si>
    <t>Locote (Kg.)</t>
  </si>
  <si>
    <t>Manzana (Kg.)</t>
  </si>
  <si>
    <t>Naranja (Kg.)</t>
  </si>
  <si>
    <t>Papa (Kg.)</t>
  </si>
  <si>
    <t>Tomate (Kg.)</t>
  </si>
  <si>
    <t>Zanahoria (Kg.)</t>
  </si>
  <si>
    <t>Zapallo Kg</t>
  </si>
  <si>
    <t>Mandioca (Kg.)</t>
  </si>
  <si>
    <t>Jabon de Tocador de 125 g</t>
  </si>
  <si>
    <t>Máquina de afeitar p/ hombre (Por Unidad)</t>
  </si>
  <si>
    <t>Máquina de afeitar p/ mujer (Por Unidad)</t>
  </si>
  <si>
    <t>Toallita higiénica de 8 unidades</t>
  </si>
  <si>
    <t>Desodorante Personal 150 ml</t>
  </si>
  <si>
    <t>Jabón en polvo (500 gr.)</t>
  </si>
  <si>
    <t>Papel Higiénico de 4 unidades</t>
  </si>
  <si>
    <t>Detergente (1/2 lt.)</t>
  </si>
  <si>
    <t>Lavandina (1 lt)</t>
  </si>
  <si>
    <t>INVENTARIO COMERCIAL PARAGUAY S.A</t>
  </si>
  <si>
    <t>Precio de Costo</t>
  </si>
  <si>
    <t>Panificado</t>
  </si>
  <si>
    <t>A granel</t>
  </si>
  <si>
    <t>Cárnicos</t>
  </si>
  <si>
    <t>Almacén</t>
  </si>
  <si>
    <t>Quesos y Lácteos</t>
  </si>
  <si>
    <t>Frutas y verduras</t>
  </si>
  <si>
    <t>Aseo Personal</t>
  </si>
  <si>
    <t>Dormisanitarios</t>
  </si>
  <si>
    <t>Total</t>
  </si>
  <si>
    <t>QUIZ BUSCAR V</t>
  </si>
  <si>
    <r>
      <rPr>
        <b/>
        <i/>
        <u/>
        <sz val="12"/>
        <color theme="1"/>
        <rFont val="Tahoma"/>
        <family val="2"/>
      </rPr>
      <t>INSTRUCCIONES:</t>
    </r>
    <r>
      <rPr>
        <sz val="11"/>
        <color theme="1"/>
        <rFont val="Tahoma"/>
        <family val="2"/>
      </rPr>
      <t xml:space="preserve">
</t>
    </r>
    <r>
      <rPr>
        <b/>
        <sz val="12"/>
        <color theme="1"/>
        <rFont val="Tahoma"/>
        <family val="2"/>
      </rPr>
      <t>Utiliza la fórmula de</t>
    </r>
    <r>
      <rPr>
        <sz val="11"/>
        <color theme="1"/>
        <rFont val="Tahoma"/>
        <family val="2"/>
      </rPr>
      <t xml:space="preserve"> </t>
    </r>
    <r>
      <rPr>
        <b/>
        <sz val="12"/>
        <color rgb="FFFF0000"/>
        <rFont val="Tahoma"/>
        <family val="2"/>
      </rPr>
      <t>BuscarV</t>
    </r>
    <r>
      <rPr>
        <sz val="11"/>
        <color theme="1"/>
        <rFont val="Tahoma"/>
        <family val="2"/>
      </rPr>
      <t xml:space="preserve"> para completar la siguiente tabla de ventas de la empresa "Comercial Paraguay S.A"
</t>
    </r>
    <r>
      <rPr>
        <b/>
        <sz val="12"/>
        <color theme="1"/>
        <rFont val="Tahoma"/>
        <family val="2"/>
      </rPr>
      <t>Como matriz de búsqueda toma</t>
    </r>
    <r>
      <rPr>
        <sz val="11"/>
        <color theme="1"/>
        <rFont val="Tahoma"/>
        <family val="2"/>
      </rPr>
      <t xml:space="preserve"> la tabla de "Inventario de Comercial Paraguay S.A" que se encuentra en la hoja denominada "Inventario.
</t>
    </r>
    <r>
      <rPr>
        <b/>
        <sz val="12"/>
        <color theme="1"/>
        <rFont val="Tahoma"/>
        <family val="2"/>
      </rPr>
      <t>Halla el precio de venta unitario</t>
    </r>
    <r>
      <rPr>
        <sz val="11"/>
        <color theme="1"/>
        <rFont val="Tahoma"/>
        <family val="2"/>
      </rPr>
      <t xml:space="preserve"> teniendo en cuenta que el mismo es el incremento del 30% sobre el precio de Costo.
</t>
    </r>
    <r>
      <rPr>
        <b/>
        <sz val="12"/>
        <color theme="1"/>
        <rFont val="Tahoma"/>
        <family val="2"/>
      </rPr>
      <t>Halla la Ganancia</t>
    </r>
    <r>
      <rPr>
        <sz val="11"/>
        <color theme="1"/>
        <rFont val="Tahoma"/>
        <family val="2"/>
      </rPr>
      <t xml:space="preserve"> sabiendo que la misma es la sustracción entre el precio de venta y costo unitario por la cantidad vendida. Utiliza Parentesis
</t>
    </r>
    <r>
      <rPr>
        <b/>
        <sz val="12"/>
        <color rgb="FFFF0000"/>
        <rFont val="Tahoma"/>
        <family val="2"/>
      </rPr>
      <t>Total: 50pts</t>
    </r>
  </si>
  <si>
    <r>
      <rPr>
        <b/>
        <i/>
        <u/>
        <sz val="12"/>
        <color theme="1"/>
        <rFont val="Tahoma"/>
        <family val="2"/>
      </rPr>
      <t>INSTRUCCIONES:</t>
    </r>
    <r>
      <rPr>
        <sz val="11"/>
        <color theme="1"/>
        <rFont val="Tahoma"/>
        <family val="2"/>
      </rPr>
      <t xml:space="preserve">
</t>
    </r>
    <r>
      <rPr>
        <b/>
        <sz val="12"/>
        <color theme="1"/>
        <rFont val="Tahoma"/>
        <family val="2"/>
      </rPr>
      <t>Utiliza la fórmula de</t>
    </r>
    <r>
      <rPr>
        <sz val="12"/>
        <color rgb="FFFF0000"/>
        <rFont val="Tahoma"/>
        <family val="2"/>
      </rPr>
      <t xml:space="preserve"> </t>
    </r>
    <r>
      <rPr>
        <b/>
        <sz val="12"/>
        <color rgb="FFFF0000"/>
        <rFont val="Tahoma"/>
        <family val="2"/>
      </rPr>
      <t>INDICE Y COINCIDIR</t>
    </r>
    <r>
      <rPr>
        <sz val="11"/>
        <color theme="1"/>
        <rFont val="Tahoma"/>
        <family val="2"/>
      </rPr>
      <t xml:space="preserve"> para completar la siguiente tabla de ventas de la empresa "Comercial Paraguay S.A"
</t>
    </r>
    <r>
      <rPr>
        <b/>
        <sz val="12"/>
        <color theme="1"/>
        <rFont val="Tahoma"/>
        <family val="2"/>
      </rPr>
      <t>Como matriz de búsqueda toma</t>
    </r>
    <r>
      <rPr>
        <sz val="11"/>
        <color theme="1"/>
        <rFont val="Tahoma"/>
        <family val="2"/>
      </rPr>
      <t xml:space="preserve"> la tabla de "Inventario de Comercial Paraguay S.A" que se encuentra en la hoja denominada "Inventario.
</t>
    </r>
    <r>
      <rPr>
        <b/>
        <sz val="12"/>
        <color theme="1"/>
        <rFont val="Tahoma"/>
        <family val="2"/>
      </rPr>
      <t>Halla el precio de venta unitario</t>
    </r>
    <r>
      <rPr>
        <sz val="11"/>
        <color theme="1"/>
        <rFont val="Tahoma"/>
        <family val="2"/>
      </rPr>
      <t xml:space="preserve"> teniendo en cuenta que el mismo es el incremento del 30% sobre el precio de Costo.
</t>
    </r>
    <r>
      <rPr>
        <b/>
        <sz val="12"/>
        <color theme="1"/>
        <rFont val="Tahoma"/>
        <family val="2"/>
      </rPr>
      <t>Halla la Ganancia</t>
    </r>
    <r>
      <rPr>
        <sz val="11"/>
        <color theme="1"/>
        <rFont val="Tahoma"/>
        <family val="2"/>
      </rPr>
      <t xml:space="preserve"> sabiendo que la misma es la sustracción entre el precio de venta y costo unitario por la cantidad vendida. Utiliza Parentesis
</t>
    </r>
    <r>
      <rPr>
        <b/>
        <sz val="12"/>
        <color rgb="FFFF0000"/>
        <rFont val="Tahoma"/>
        <family val="2"/>
      </rPr>
      <t>Total: 50pts</t>
    </r>
  </si>
  <si>
    <t>QUIZ INDICE Y COINCIDIR</t>
  </si>
  <si>
    <t>Las funciones de búsqueda y referencia son las más utilizadas a nivel empresarial porque nos permite buscar y encontrar datos que se encuentran alojados en una base de datos extensa. 
La funciónes que conoceremos a continuación son Buscar V, Ídice, Coincidir y también anidaremos las mismas con la función lógica Si, vista en la primera unidad del programa.</t>
  </si>
  <si>
    <t>Sintaxis </t>
  </si>
  <si>
    <t>BUSCARV (valor_buscado; matriz_buscar_en; indicador_columnas; [ordenado])</t>
  </si>
  <si>
    <r>
      <t>El valor que desea buscar. El valor que se desea buscar debe estar en la primera columna del rango de celdas que especifique en el argumento </t>
    </r>
    <r>
      <rPr>
        <b/>
        <i/>
        <sz val="8"/>
        <color rgb="FF1E1E1E"/>
        <rFont val="Segoe UI"/>
        <family val="2"/>
      </rPr>
      <t>matriz_buscar_en</t>
    </r>
    <r>
      <rPr>
        <sz val="8"/>
        <color rgb="FF1E1E1E"/>
        <rFont val="Segoe UI"/>
        <family val="2"/>
      </rPr>
      <t>.</t>
    </r>
  </si>
  <si>
    <t>matriz_buscar_en</t>
  </si>
  <si>
    <r>
      <t>valor_buscado</t>
    </r>
    <r>
      <rPr>
        <sz val="12"/>
        <color rgb="FF1E1E1E"/>
        <rFont val="Tahoma"/>
        <family val="2"/>
      </rPr>
      <t>   </t>
    </r>
  </si>
  <si>
    <r>
      <t>El rango de celdas en las que BUSCARV buscará </t>
    </r>
    <r>
      <rPr>
        <b/>
        <i/>
        <sz val="11"/>
        <color rgb="FF1E1E1E"/>
        <rFont val="Tahoma"/>
        <family val="2"/>
      </rPr>
      <t>valor_buscado</t>
    </r>
    <r>
      <rPr>
        <sz val="11"/>
        <color rgb="FF1E1E1E"/>
        <rFont val="Tahoma"/>
        <family val="2"/>
      </rPr>
      <t> y el valor devuelto. Puede usar un rango con nombre o una tabla, y puede usar nombres en el argumento en lugar de referencias de celda. 
La primera columna del rango de celdas debe contener el valor_buscado. El rango de celdas también debe incluir el valor devuelto que desea buscar.</t>
    </r>
  </si>
  <si>
    <r>
      <t>indicador_columnas</t>
    </r>
    <r>
      <rPr>
        <sz val="8"/>
        <color rgb="FF1E1E1E"/>
        <rFont val="Segoe UI"/>
        <family val="2"/>
      </rPr>
      <t> </t>
    </r>
  </si>
  <si>
    <r>
      <t>El número de columna (a partir de 1 para la columna situada más a la izquierda de </t>
    </r>
    <r>
      <rPr>
        <b/>
        <i/>
        <sz val="8"/>
        <color rgb="FF1E1E1E"/>
        <rFont val="Segoe UI"/>
        <family val="2"/>
      </rPr>
      <t>matriz_buscar_en</t>
    </r>
    <r>
      <rPr>
        <sz val="8"/>
        <color rgb="FF1E1E1E"/>
        <rFont val="Segoe UI"/>
        <family val="2"/>
      </rPr>
      <t>) que contiene el valor devuelto.</t>
    </r>
  </si>
  <si>
    <r>
      <t>ordenado</t>
    </r>
    <r>
      <rPr>
        <sz val="8"/>
        <color rgb="FF1E1E1E"/>
        <rFont val="Segoe UI"/>
        <family val="2"/>
      </rPr>
      <t>   (opcional)</t>
    </r>
  </si>
  <si>
    <t>Un valor lógico que especifica si desea que BUSCARV busque una coincidencia exacta o aproximada:
Coincidencia aproximada - 1/TRUE da por sentado que la primera columna en la tabla está ordenada, ya sea alfabéticamente o numéricamente, y buscará el valor más próximo. Este es el método predeterminado si no especifica uno. Por ejemplo, =BUSCARV(90;A1:B100;2;TRUE).
Coincidencia exacta - 0/FALSE busca el valor exacto en la primera columna. Por ejemplo, =BUSCARV("Smith";A1:B100;2;FALSE).</t>
  </si>
  <si>
    <t>Escribe 12345</t>
  </si>
  <si>
    <t>Hector Raúl, Pérez Ortega</t>
  </si>
  <si>
    <t>Matríz de búsqueda</t>
  </si>
  <si>
    <t>Ahora, escribe la fórmula</t>
  </si>
  <si>
    <t>ÍNDICE</t>
  </si>
  <si>
    <t>INDICE(matriz; núm_fila; [núm_columna])</t>
  </si>
  <si>
    <t>matriz  </t>
  </si>
  <si>
    <t>Es un rango de celdas o una constante de matriz.
Si matriz contiene solo una fila o columna, el argumento row_num o column_num es opcional.
Si matriz tiene más de una fila y más de una columna y solo se usa row_num o column_num, INDICE devuelve una matriz de toda la fila o columna de la matriz.</t>
  </si>
  <si>
    <t>fila  </t>
  </si>
  <si>
    <t>Obligatorio, a menos que column_num esté presente. Selecciona la fila de la matriz desde la cual devolverá un valor. Si row_num se omite, column_num necesario.</t>
  </si>
  <si>
    <t>Opcional. Selecciona la columna de la matriz desde la cual devolverá un valor. Si column_num se omite, row_num es necesario.</t>
  </si>
  <si>
    <t>column_num</t>
  </si>
  <si>
    <t>PRACTICA BUSCAR V</t>
  </si>
  <si>
    <t>Pedro</t>
  </si>
  <si>
    <t>Carlos</t>
  </si>
  <si>
    <t>Juan</t>
  </si>
  <si>
    <t>Gustavo</t>
  </si>
  <si>
    <t>Camila</t>
  </si>
  <si>
    <t>Romina</t>
  </si>
  <si>
    <t>Teresa</t>
  </si>
  <si>
    <t>Patricia</t>
  </si>
  <si>
    <t>Rocío</t>
  </si>
  <si>
    <t>Matriz</t>
  </si>
  <si>
    <r>
      <rPr>
        <sz val="11"/>
        <color rgb="FFFF0000"/>
        <rFont val="Calibri"/>
        <family val="2"/>
        <scheme val="minor"/>
      </rPr>
      <t>Mira la matriz,</t>
    </r>
    <r>
      <rPr>
        <sz val="11"/>
        <color theme="1"/>
        <rFont val="Calibri"/>
        <family val="2"/>
        <scheme val="minor"/>
      </rPr>
      <t xml:space="preserve"> </t>
    </r>
    <r>
      <rPr>
        <b/>
        <sz val="11"/>
        <color theme="1"/>
        <rFont val="Calibri"/>
        <family val="2"/>
        <scheme val="minor"/>
      </rPr>
      <t xml:space="preserve">CAMILA </t>
    </r>
    <r>
      <rPr>
        <sz val="11"/>
        <color theme="1"/>
        <rFont val="Calibri"/>
        <family val="2"/>
        <scheme val="minor"/>
      </rPr>
      <t xml:space="preserve">se encuentra en la </t>
    </r>
  </si>
  <si>
    <t xml:space="preserve">seguna fila, segunda columna
</t>
  </si>
  <si>
    <r>
      <t xml:space="preserve">encuentrala con </t>
    </r>
    <r>
      <rPr>
        <b/>
        <sz val="11"/>
        <color theme="1"/>
        <rFont val="Calibri"/>
        <family val="2"/>
        <scheme val="minor"/>
      </rPr>
      <t>ÍNDICE.</t>
    </r>
  </si>
  <si>
    <t>PRACTICA ÍNDICE</t>
  </si>
  <si>
    <t>Coincidir</t>
  </si>
  <si>
    <t>COINCIDIR(valor_buscado,matriz_buscada, [tipo_de_coincidencia])</t>
  </si>
  <si>
    <t>Valor_buscado</t>
  </si>
  <si>
    <t>Es el valor que desea buscar en matriz_buscada. Por ejemplo, cuando busca un número en la guía telefónica, usa el nombre de la persona como valor de búsqueda, pero el valor que desea es el número de teléfono.
El argumento de valor_buscado puede ser un valor (número, texto o valor lógico) o una referencia de celda a un número, texto o valor lógico.</t>
  </si>
  <si>
    <t xml:space="preserve">Matriz_buscada  </t>
  </si>
  <si>
    <t>Es el rango de celdas en que se realiza la búsqueda.</t>
  </si>
  <si>
    <t>Tipo_de_coincidencia</t>
  </si>
  <si>
    <t>especifica cómo Excel hace coincidir el valor_buscado con los valores de matriz_buscada. El valor predeterminado de este argumento es 1.</t>
  </si>
  <si>
    <t>PRACTICA COINCIDIR</t>
  </si>
  <si>
    <t>En resumen coincidir arroja la posición de un dato en la matriz.</t>
  </si>
  <si>
    <r>
      <t>encuentrala con Coincidir</t>
    </r>
    <r>
      <rPr>
        <b/>
        <sz val="11"/>
        <color theme="1"/>
        <rFont val="Calibri"/>
        <family val="2"/>
        <scheme val="minor"/>
      </rPr>
      <t>.</t>
    </r>
  </si>
  <si>
    <t>Valor buscado</t>
  </si>
  <si>
    <t>ÍNDICE Y COINCIDIR</t>
  </si>
  <si>
    <t>Esta anidación de fórmulas nos permite dejar que excel encuentre prácticamente sin errores el dato buscado.</t>
  </si>
  <si>
    <r>
      <t>encuentrala con Índice y Coincidir</t>
    </r>
    <r>
      <rPr>
        <b/>
        <sz val="11"/>
        <color theme="1"/>
        <rFont val="Calibri"/>
        <family val="2"/>
        <scheme val="minor"/>
      </rPr>
      <t>.</t>
    </r>
  </si>
  <si>
    <t>FILA 1</t>
  </si>
  <si>
    <t>FILA 2</t>
  </si>
  <si>
    <t>FILA 3</t>
  </si>
  <si>
    <t>=+INDICE(F72:H75;COINCIDIR(E73;G72:G75;0);COINCIDIR(G72;F72:H72;0))</t>
  </si>
  <si>
    <t>Valor buscado fila</t>
  </si>
  <si>
    <t>Valor buscado columna</t>
  </si>
  <si>
    <t>=BUSCARV($C$10;Tabla17[#Todo];COINCIDIR($C$12;Tabla17[#Encabezados];0);FALSO)</t>
  </si>
  <si>
    <t>Al combinar con coincidir, podemos agregar columnas a las tablas sin que la fórmula presente errores.</t>
  </si>
  <si>
    <t>Ejemplo</t>
  </si>
  <si>
    <t>ÍNDICE + COINCIDIR</t>
  </si>
  <si>
    <t>=+INDICE(Tabla189[#Todo];COINCIDIR($C$10;Tabla189[[#Todo];[Sucursales]];0);COINCIDIR($C$12;Tabla189[#Encabezados];0))</t>
  </si>
  <si>
    <r>
      <rPr>
        <b/>
        <i/>
        <u/>
        <sz val="12"/>
        <color theme="1"/>
        <rFont val="Tahoma"/>
        <family val="2"/>
      </rPr>
      <t>INSTRUCCIONES:</t>
    </r>
    <r>
      <rPr>
        <sz val="11"/>
        <color theme="1"/>
        <rFont val="Tahoma"/>
        <family val="2"/>
      </rPr>
      <t xml:space="preserve">
</t>
    </r>
    <r>
      <rPr>
        <b/>
        <sz val="12"/>
        <color theme="1"/>
        <rFont val="Tahoma"/>
        <family val="2"/>
      </rPr>
      <t>Utiliza la fórmula de</t>
    </r>
    <r>
      <rPr>
        <sz val="12"/>
        <color rgb="FFFF0000"/>
        <rFont val="Tahoma"/>
        <family val="2"/>
      </rPr>
      <t xml:space="preserve"> </t>
    </r>
    <r>
      <rPr>
        <b/>
        <sz val="12"/>
        <color rgb="FFFF0000"/>
        <rFont val="Tahoma"/>
        <family val="2"/>
      </rPr>
      <t>INDICE Y COINCIDIR</t>
    </r>
    <r>
      <rPr>
        <sz val="11"/>
        <color theme="1"/>
        <rFont val="Tahoma"/>
        <family val="2"/>
      </rPr>
      <t xml:space="preserve"> para completar la siguiente tabla de ventas de la empresa "Comercial Paraguay S.A"
</t>
    </r>
    <r>
      <rPr>
        <b/>
        <sz val="12"/>
        <color theme="1"/>
        <rFont val="Tahoma"/>
        <family val="2"/>
      </rPr>
      <t>Como matriz de búsqueda toma</t>
    </r>
    <r>
      <rPr>
        <sz val="11"/>
        <color theme="1"/>
        <rFont val="Tahoma"/>
        <family val="2"/>
      </rPr>
      <t xml:space="preserve"> la tabla de "Inventario de Comercial Paraguay S.A" que se encuentra en la hoja denominada "Inventario".
</t>
    </r>
    <r>
      <rPr>
        <b/>
        <sz val="12"/>
        <color theme="1"/>
        <rFont val="Tahoma"/>
        <family val="2"/>
      </rPr>
      <t>Halla el precio de venta unitario</t>
    </r>
    <r>
      <rPr>
        <sz val="11"/>
        <color theme="1"/>
        <rFont val="Tahoma"/>
        <family val="2"/>
      </rPr>
      <t xml:space="preserve"> teniendo en cuenta que el mismo es el incremento del 30% sobre el precio de Costo.
</t>
    </r>
    <r>
      <rPr>
        <b/>
        <sz val="12"/>
        <color theme="1"/>
        <rFont val="Tahoma"/>
        <family val="2"/>
      </rPr>
      <t>Halla la Ganancia</t>
    </r>
    <r>
      <rPr>
        <sz val="11"/>
        <color theme="1"/>
        <rFont val="Tahoma"/>
        <family val="2"/>
      </rPr>
      <t xml:space="preserve"> sabiendo que la misma es la sustracción entre el precio de venta y costo unitario por la cantidad vendida. Utiliza Parentesis
</t>
    </r>
    <r>
      <rPr>
        <b/>
        <sz val="12"/>
        <color rgb="FFFF0000"/>
        <rFont val="Tahoma"/>
        <family val="2"/>
      </rPr>
      <t>Total: 50pts</t>
    </r>
  </si>
  <si>
    <t>Ganancia TOTAL</t>
  </si>
  <si>
    <t>Ganancia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</si>
</sst>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C0A]\ #,##0"/>
  </numFmts>
  <fonts count="46" x14ac:knownFonts="1">
    <font>
      <sz val="11"/>
      <color theme="1"/>
      <name val="Calibri"/>
      <family val="2"/>
      <scheme val="minor"/>
    </font>
    <font>
      <sz val="12"/>
      <color theme="1"/>
      <name val="Tahoma"/>
      <family val="2"/>
    </font>
    <font>
      <sz val="12"/>
      <color theme="1"/>
      <name val="Tahoma"/>
      <family val="2"/>
    </font>
    <font>
      <sz val="8"/>
      <name val="Calibri"/>
      <family val="2"/>
      <scheme val="minor"/>
    </font>
    <font>
      <b/>
      <sz val="24"/>
      <color theme="0"/>
      <name val="Montserrat"/>
      <family val="3"/>
    </font>
    <font>
      <b/>
      <sz val="36"/>
      <color theme="0"/>
      <name val="Montserrat"/>
      <family val="3"/>
    </font>
    <font>
      <b/>
      <sz val="48"/>
      <color theme="0"/>
      <name val="Montserrat"/>
      <family val="3"/>
    </font>
    <font>
      <b/>
      <sz val="16"/>
      <color theme="0"/>
      <name val="Calibri"/>
      <family val="2"/>
      <scheme val="minor"/>
    </font>
    <font>
      <b/>
      <sz val="11"/>
      <color theme="0"/>
      <name val="Calibri"/>
      <family val="2"/>
      <scheme val="minor"/>
    </font>
    <font>
      <b/>
      <i/>
      <sz val="11"/>
      <color theme="0"/>
      <name val="Calibri"/>
      <family val="2"/>
      <scheme val="minor"/>
    </font>
    <font>
      <b/>
      <sz val="10"/>
      <color theme="0"/>
      <name val="Calibri"/>
      <family val="2"/>
      <scheme val="minor"/>
    </font>
    <font>
      <b/>
      <sz val="12"/>
      <name val="Montserrat"/>
      <family val="3"/>
    </font>
    <font>
      <sz val="11"/>
      <color theme="1"/>
      <name val="Calibri"/>
      <family val="2"/>
      <scheme val="minor"/>
    </font>
    <font>
      <b/>
      <sz val="12"/>
      <color theme="0"/>
      <name val="Tahoma"/>
      <family val="2"/>
    </font>
    <font>
      <sz val="12"/>
      <color rgb="FFFF0000"/>
      <name val="Tahoma"/>
      <family val="2"/>
    </font>
    <font>
      <b/>
      <sz val="12"/>
      <color theme="1"/>
      <name val="Tahoma"/>
      <family val="2"/>
    </font>
    <font>
      <b/>
      <sz val="65"/>
      <color theme="0"/>
      <name val="Montserrat"/>
      <family val="3"/>
    </font>
    <font>
      <b/>
      <sz val="55"/>
      <color theme="0"/>
      <name val="Montserrat"/>
      <family val="3"/>
    </font>
    <font>
      <b/>
      <sz val="48"/>
      <color theme="0"/>
      <name val="Tahoma"/>
      <family val="2"/>
    </font>
    <font>
      <b/>
      <sz val="18"/>
      <color theme="1"/>
      <name val="Tahoma"/>
      <family val="2"/>
    </font>
    <font>
      <b/>
      <sz val="11"/>
      <color theme="1"/>
      <name val="Calibri"/>
      <family val="2"/>
      <scheme val="minor"/>
    </font>
    <font>
      <sz val="12"/>
      <color theme="1"/>
      <name val="Montserrat"/>
      <family val="2"/>
    </font>
    <font>
      <sz val="12"/>
      <color theme="1"/>
      <name val="Montserrat"/>
    </font>
    <font>
      <sz val="20"/>
      <color theme="0"/>
      <name val="Montserrat"/>
      <family val="2"/>
    </font>
    <font>
      <sz val="12"/>
      <color theme="0"/>
      <name val="Montserrat"/>
      <family val="2"/>
    </font>
    <font>
      <b/>
      <sz val="36"/>
      <color theme="0"/>
      <name val="Tahoma"/>
      <family val="2"/>
    </font>
    <font>
      <b/>
      <i/>
      <u/>
      <sz val="12"/>
      <color theme="1"/>
      <name val="Tahoma"/>
      <family val="2"/>
    </font>
    <font>
      <sz val="11"/>
      <color theme="1"/>
      <name val="Tahoma"/>
      <family val="2"/>
    </font>
    <font>
      <b/>
      <sz val="12"/>
      <color rgb="FFFF0000"/>
      <name val="Tahoma"/>
      <family val="2"/>
    </font>
    <font>
      <b/>
      <sz val="11"/>
      <color theme="0"/>
      <name val="Tahoma"/>
      <family val="2"/>
    </font>
    <font>
      <b/>
      <sz val="22"/>
      <color theme="1"/>
      <name val="Tahoma"/>
      <family val="2"/>
    </font>
    <font>
      <sz val="15.4"/>
      <color rgb="FF1E1E1E"/>
      <name val="Segoe UI"/>
      <family val="2"/>
    </font>
    <font>
      <b/>
      <sz val="12"/>
      <color rgb="FF1E1E1E"/>
      <name val="Tahoma"/>
      <family val="2"/>
    </font>
    <font>
      <b/>
      <sz val="15.4"/>
      <color rgb="FFFF0000"/>
      <name val="Tahoma"/>
      <family val="2"/>
    </font>
    <font>
      <sz val="8"/>
      <color rgb="FF1E1E1E"/>
      <name val="Segoe UI"/>
      <family val="2"/>
    </font>
    <font>
      <b/>
      <i/>
      <sz val="8"/>
      <color rgb="FF1E1E1E"/>
      <name val="Segoe UI"/>
      <family val="2"/>
    </font>
    <font>
      <sz val="11"/>
      <color rgb="FF1E1E1E"/>
      <name val="Tahoma"/>
      <family val="2"/>
    </font>
    <font>
      <b/>
      <i/>
      <sz val="11"/>
      <color rgb="FF1E1E1E"/>
      <name val="Tahoma"/>
      <family val="2"/>
    </font>
    <font>
      <sz val="12"/>
      <color rgb="FF1E1E1E"/>
      <name val="Tahoma"/>
      <family val="2"/>
    </font>
    <font>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b/>
      <i/>
      <sz val="11"/>
      <color theme="1"/>
      <name val="Calibri"/>
      <family val="2"/>
      <scheme val="minor"/>
    </font>
    <font>
      <b/>
      <sz val="16"/>
      <color theme="1"/>
      <name val="Calibri"/>
      <family val="2"/>
      <scheme val="minor"/>
    </font>
    <font>
      <b/>
      <sz val="18"/>
      <color theme="1"/>
      <name val="Calibri"/>
      <family val="2"/>
      <scheme val="minor"/>
    </font>
  </fonts>
  <fills count="14">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F0066"/>
        <bgColor indexed="64"/>
      </patternFill>
    </fill>
    <fill>
      <patternFill patternType="solid">
        <fgColor theme="3"/>
        <bgColor indexed="64"/>
      </patternFill>
    </fill>
    <fill>
      <patternFill patternType="solid">
        <fgColor theme="2"/>
        <bgColor indexed="64"/>
      </patternFill>
    </fill>
    <fill>
      <patternFill patternType="solid">
        <fgColor theme="1"/>
        <bgColor theme="1"/>
      </patternFill>
    </fill>
    <fill>
      <patternFill patternType="solid">
        <fgColor theme="1"/>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top style="thin">
        <color theme="1"/>
      </top>
      <bottom/>
      <diagonal/>
    </border>
    <border>
      <left/>
      <right/>
      <top style="thin">
        <color theme="1"/>
      </top>
      <bottom/>
      <diagonal/>
    </border>
    <border>
      <left style="thin">
        <color theme="1"/>
      </left>
      <right/>
      <top style="thin">
        <color theme="1"/>
      </top>
      <bottom style="thin">
        <color theme="1"/>
      </bottom>
      <diagonal/>
    </border>
    <border>
      <left/>
      <right/>
      <top style="thin">
        <color indexed="64"/>
      </top>
      <bottom/>
      <diagonal/>
    </border>
    <border>
      <left/>
      <right/>
      <top style="thin">
        <color theme="4" tint="0.39997558519241921"/>
      </top>
      <bottom style="thin">
        <color theme="4" tint="0.39997558519241921"/>
      </bottom>
      <diagonal/>
    </border>
  </borders>
  <cellStyleXfs count="3">
    <xf numFmtId="0" fontId="0" fillId="0" borderId="0"/>
    <xf numFmtId="0" fontId="12" fillId="0" borderId="0"/>
    <xf numFmtId="0" fontId="21" fillId="0" borderId="0"/>
  </cellStyleXfs>
  <cellXfs count="164">
    <xf numFmtId="0" fontId="0" fillId="0" borderId="0" xfId="0"/>
    <xf numFmtId="0" fontId="0" fillId="2" borderId="0" xfId="0" applyFill="1"/>
    <xf numFmtId="0" fontId="0" fillId="3" borderId="0" xfId="0" applyFill="1"/>
    <xf numFmtId="0" fontId="0" fillId="3" borderId="1" xfId="0" applyFill="1" applyBorder="1"/>
    <xf numFmtId="0" fontId="0" fillId="3" borderId="1" xfId="0" applyFill="1" applyBorder="1" applyAlignment="1">
      <alignment horizontal="center" vertical="center"/>
    </xf>
    <xf numFmtId="0" fontId="0" fillId="4" borderId="0" xfId="0" applyFill="1"/>
    <xf numFmtId="0" fontId="6" fillId="3" borderId="0" xfId="0" applyFont="1" applyFill="1" applyAlignment="1">
      <alignment vertical="center" wrapText="1"/>
    </xf>
    <xf numFmtId="0" fontId="4" fillId="3" borderId="0" xfId="0" applyFont="1" applyFill="1" applyAlignment="1"/>
    <xf numFmtId="0" fontId="0" fillId="3" borderId="2" xfId="0" applyFill="1" applyBorder="1"/>
    <xf numFmtId="0" fontId="9" fillId="5" borderId="2" xfId="0" applyFont="1" applyFill="1" applyBorder="1" applyAlignment="1">
      <alignment horizontal="right" vertical="center"/>
    </xf>
    <xf numFmtId="0" fontId="0" fillId="3" borderId="12" xfId="0" applyFill="1" applyBorder="1" applyAlignment="1">
      <alignment horizontal="center" vertical="center"/>
    </xf>
    <xf numFmtId="9" fontId="0" fillId="3" borderId="1" xfId="0" applyNumberFormat="1" applyFill="1" applyBorder="1" applyAlignment="1">
      <alignment horizontal="center" vertical="center"/>
    </xf>
    <xf numFmtId="0" fontId="0" fillId="3" borderId="1" xfId="0" applyFill="1" applyBorder="1" applyAlignment="1">
      <alignment horizontal="left" vertical="center"/>
    </xf>
    <xf numFmtId="0" fontId="9" fillId="5" borderId="1" xfId="0" applyFont="1" applyFill="1" applyBorder="1" applyAlignment="1">
      <alignment horizontal="center" vertical="center"/>
    </xf>
    <xf numFmtId="0" fontId="0" fillId="3" borderId="0" xfId="0" applyFill="1" applyBorder="1"/>
    <xf numFmtId="0" fontId="9" fillId="3" borderId="0" xfId="0" applyFont="1" applyFill="1" applyBorder="1" applyAlignment="1">
      <alignment horizontal="right" vertical="center"/>
    </xf>
    <xf numFmtId="0" fontId="9" fillId="5" borderId="9" xfId="0" applyFont="1" applyFill="1" applyBorder="1" applyAlignment="1">
      <alignment horizontal="left" vertical="center"/>
    </xf>
    <xf numFmtId="0" fontId="9" fillId="5" borderId="10" xfId="0" applyFont="1" applyFill="1" applyBorder="1" applyAlignment="1">
      <alignment horizontal="center" vertical="center"/>
    </xf>
    <xf numFmtId="0" fontId="0" fillId="6" borderId="9" xfId="0" applyFill="1" applyBorder="1" applyAlignment="1">
      <alignment horizontal="left" vertical="center"/>
    </xf>
    <xf numFmtId="9" fontId="0" fillId="3" borderId="10" xfId="0" applyNumberFormat="1" applyFill="1" applyBorder="1" applyAlignment="1">
      <alignment horizontal="center" vertical="center"/>
    </xf>
    <xf numFmtId="0" fontId="0" fillId="6" borderId="11" xfId="0" applyFill="1" applyBorder="1" applyAlignment="1">
      <alignment horizontal="left" vertical="center"/>
    </xf>
    <xf numFmtId="9" fontId="0" fillId="3" borderId="13" xfId="0" applyNumberFormat="1" applyFill="1" applyBorder="1" applyAlignment="1">
      <alignment horizontal="center" vertical="center"/>
    </xf>
    <xf numFmtId="0" fontId="0" fillId="6" borderId="9" xfId="0" applyFill="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left" vertical="center"/>
    </xf>
    <xf numFmtId="0" fontId="0" fillId="6" borderId="11" xfId="0" applyFill="1" applyBorder="1" applyAlignment="1">
      <alignment horizontal="center" vertical="center"/>
    </xf>
    <xf numFmtId="0" fontId="0" fillId="0" borderId="10" xfId="0"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left" vertical="center"/>
    </xf>
    <xf numFmtId="3" fontId="0" fillId="0" borderId="12" xfId="0" applyNumberFormat="1" applyBorder="1" applyAlignment="1">
      <alignment horizontal="center" vertical="center"/>
    </xf>
    <xf numFmtId="0" fontId="0" fillId="3" borderId="13" xfId="0" applyFill="1" applyBorder="1" applyAlignment="1">
      <alignment horizontal="center" vertical="center"/>
    </xf>
    <xf numFmtId="0" fontId="0" fillId="3" borderId="1" xfId="0" applyNumberFormat="1" applyFill="1" applyBorder="1" applyAlignment="1">
      <alignment horizontal="center" vertical="center"/>
    </xf>
    <xf numFmtId="3" fontId="0" fillId="6" borderId="1" xfId="0" applyNumberFormat="1" applyFill="1" applyBorder="1" applyAlignment="1">
      <alignment horizontal="center" vertical="center"/>
    </xf>
    <xf numFmtId="3" fontId="0" fillId="6" borderId="10" xfId="0" applyNumberFormat="1" applyFill="1" applyBorder="1" applyAlignment="1">
      <alignment horizontal="center" vertical="center"/>
    </xf>
    <xf numFmtId="0" fontId="8" fillId="7" borderId="26" xfId="0" applyFont="1" applyFill="1" applyBorder="1"/>
    <xf numFmtId="0" fontId="0" fillId="0" borderId="26" xfId="0" applyFont="1" applyBorder="1"/>
    <xf numFmtId="164" fontId="0" fillId="0" borderId="0" xfId="0" applyNumberFormat="1" applyAlignment="1">
      <alignment horizontal="center" vertical="center"/>
    </xf>
    <xf numFmtId="0" fontId="0" fillId="0" borderId="0" xfId="0" applyAlignment="1">
      <alignment horizontal="center" vertical="center"/>
    </xf>
    <xf numFmtId="0" fontId="8" fillId="8" borderId="2" xfId="0" applyFont="1" applyFill="1" applyBorder="1" applyAlignment="1">
      <alignment horizontal="center" vertical="center"/>
    </xf>
    <xf numFmtId="0" fontId="8" fillId="8" borderId="0" xfId="0" applyFont="1" applyFill="1"/>
    <xf numFmtId="164" fontId="0" fillId="6" borderId="0" xfId="0" applyNumberFormat="1" applyFill="1" applyAlignment="1">
      <alignment horizontal="center" vertical="center"/>
    </xf>
    <xf numFmtId="3" fontId="0" fillId="3" borderId="2" xfId="0" applyNumberFormat="1" applyFill="1" applyBorder="1" applyAlignment="1">
      <alignment horizontal="center" vertical="center"/>
    </xf>
    <xf numFmtId="0" fontId="0" fillId="3" borderId="2" xfId="0" applyFill="1" applyBorder="1" applyAlignment="1">
      <alignment horizontal="center" vertical="center"/>
    </xf>
    <xf numFmtId="0" fontId="8" fillId="8" borderId="28" xfId="0" applyFont="1" applyFill="1" applyBorder="1"/>
    <xf numFmtId="0" fontId="8" fillId="7" borderId="27" xfId="0" applyFont="1" applyFill="1" applyBorder="1" applyAlignment="1">
      <alignment horizontal="center" vertical="center"/>
    </xf>
    <xf numFmtId="164" fontId="0" fillId="0" borderId="26" xfId="0" applyNumberFormat="1" applyFont="1" applyBorder="1" applyAlignment="1">
      <alignment horizontal="center" vertical="center"/>
    </xf>
    <xf numFmtId="164" fontId="0" fillId="6" borderId="28" xfId="0" applyNumberFormat="1" applyFont="1" applyFill="1" applyBorder="1" applyAlignment="1">
      <alignment horizontal="center" vertical="center"/>
    </xf>
    <xf numFmtId="0" fontId="8" fillId="7" borderId="1" xfId="0" applyFont="1" applyFill="1" applyBorder="1" applyAlignment="1">
      <alignment horizontal="center" vertical="center"/>
    </xf>
    <xf numFmtId="164" fontId="0" fillId="0" borderId="1" xfId="0" applyNumberFormat="1" applyFont="1" applyBorder="1" applyAlignment="1">
      <alignment horizontal="center" vertical="center"/>
    </xf>
    <xf numFmtId="164" fontId="0" fillId="6" borderId="1" xfId="0" applyNumberFormat="1" applyFont="1" applyFill="1" applyBorder="1" applyAlignment="1">
      <alignment horizontal="center" vertical="center"/>
    </xf>
    <xf numFmtId="0" fontId="0" fillId="0" borderId="1" xfId="0" applyBorder="1" applyAlignment="1">
      <alignment horizontal="center"/>
    </xf>
    <xf numFmtId="0" fontId="16" fillId="2" borderId="0" xfId="0" applyFont="1" applyFill="1" applyAlignment="1">
      <alignment vertical="center" wrapText="1"/>
    </xf>
    <xf numFmtId="0" fontId="19" fillId="3" borderId="0" xfId="0" applyFont="1" applyFill="1" applyAlignment="1">
      <alignment horizontal="left" vertical="top"/>
    </xf>
    <xf numFmtId="0" fontId="12" fillId="2" borderId="0" xfId="1" applyFill="1"/>
    <xf numFmtId="0" fontId="21" fillId="0" borderId="0" xfId="2"/>
    <xf numFmtId="0" fontId="21" fillId="3" borderId="0" xfId="2" applyFill="1"/>
    <xf numFmtId="3" fontId="12" fillId="2" borderId="0" xfId="1" applyNumberFormat="1" applyFill="1"/>
    <xf numFmtId="0" fontId="24" fillId="9" borderId="0" xfId="2" applyFont="1" applyFill="1" applyAlignment="1">
      <alignment horizontal="center" vertical="center"/>
    </xf>
    <xf numFmtId="0" fontId="24" fillId="9" borderId="21" xfId="2" applyFont="1" applyFill="1" applyBorder="1" applyAlignment="1">
      <alignment horizontal="center" vertical="center"/>
    </xf>
    <xf numFmtId="0" fontId="24" fillId="9" borderId="22" xfId="2" applyFont="1" applyFill="1" applyBorder="1" applyAlignment="1">
      <alignment horizontal="center" vertical="center"/>
    </xf>
    <xf numFmtId="0" fontId="21" fillId="3" borderId="0" xfId="2" applyFill="1" applyAlignment="1">
      <alignment horizontal="left" vertical="center"/>
    </xf>
    <xf numFmtId="0" fontId="21" fillId="3" borderId="21" xfId="2" applyFill="1" applyBorder="1" applyAlignment="1">
      <alignment horizontal="center" vertical="center"/>
    </xf>
    <xf numFmtId="3" fontId="21" fillId="3" borderId="22" xfId="2" applyNumberFormat="1" applyFill="1" applyBorder="1" applyAlignment="1">
      <alignment horizontal="center" vertical="center"/>
    </xf>
    <xf numFmtId="0" fontId="21" fillId="3" borderId="24" xfId="2" applyFill="1" applyBorder="1" applyAlignment="1">
      <alignment horizontal="left" vertical="center"/>
    </xf>
    <xf numFmtId="0" fontId="21" fillId="3" borderId="23" xfId="2" applyFill="1" applyBorder="1" applyAlignment="1">
      <alignment horizontal="center" vertical="center"/>
    </xf>
    <xf numFmtId="3" fontId="21" fillId="3" borderId="25" xfId="2" applyNumberFormat="1" applyFill="1" applyBorder="1" applyAlignment="1">
      <alignment horizontal="center" vertical="center"/>
    </xf>
    <xf numFmtId="0" fontId="21" fillId="0" borderId="0" xfId="2" applyAlignment="1">
      <alignment horizontal="center" vertical="center"/>
    </xf>
    <xf numFmtId="0" fontId="0" fillId="0" borderId="0" xfId="0" applyAlignment="1">
      <alignment horizontal="center"/>
    </xf>
    <xf numFmtId="0" fontId="29" fillId="4" borderId="2" xfId="1" applyFont="1" applyFill="1" applyBorder="1" applyAlignment="1">
      <alignment vertical="center" wrapText="1"/>
    </xf>
    <xf numFmtId="0" fontId="30" fillId="3" borderId="2" xfId="1" applyFont="1" applyFill="1" applyBorder="1" applyAlignment="1">
      <alignment horizontal="center" vertical="center"/>
    </xf>
    <xf numFmtId="0" fontId="13" fillId="9" borderId="0" xfId="2" applyFont="1" applyFill="1" applyAlignment="1">
      <alignment horizontal="center" vertical="center"/>
    </xf>
    <xf numFmtId="0" fontId="13" fillId="9" borderId="0" xfId="1" applyFont="1" applyFill="1" applyAlignment="1">
      <alignment horizontal="center" vertical="center"/>
    </xf>
    <xf numFmtId="14" fontId="2" fillId="3" borderId="0" xfId="2" applyNumberFormat="1" applyFont="1" applyFill="1" applyAlignment="1">
      <alignment horizontal="center" vertical="center"/>
    </xf>
    <xf numFmtId="0" fontId="2" fillId="3" borderId="0" xfId="2" applyFont="1" applyFill="1"/>
    <xf numFmtId="0" fontId="2" fillId="10" borderId="0" xfId="2" applyFont="1" applyFill="1"/>
    <xf numFmtId="0" fontId="2" fillId="3" borderId="0" xfId="2" applyFont="1" applyFill="1" applyAlignment="1">
      <alignment horizontal="center" vertical="center"/>
    </xf>
    <xf numFmtId="3" fontId="2" fillId="11" borderId="0" xfId="2" applyNumberFormat="1" applyFont="1" applyFill="1" applyAlignment="1">
      <alignment horizontal="center" vertical="center"/>
    </xf>
    <xf numFmtId="3" fontId="27" fillId="3" borderId="0" xfId="1" applyNumberFormat="1" applyFont="1" applyFill="1" applyAlignment="1">
      <alignment horizontal="center" vertical="center"/>
    </xf>
    <xf numFmtId="0" fontId="27" fillId="2" borderId="0" xfId="1" applyFont="1" applyFill="1"/>
    <xf numFmtId="0" fontId="2" fillId="0" borderId="0" xfId="2" applyFont="1"/>
    <xf numFmtId="0" fontId="31" fillId="0" borderId="0" xfId="0" applyFont="1" applyAlignment="1">
      <alignment vertical="center" wrapText="1"/>
    </xf>
    <xf numFmtId="0" fontId="0" fillId="3" borderId="0" xfId="0" applyFill="1" applyAlignment="1">
      <alignment horizontal="left"/>
    </xf>
    <xf numFmtId="0" fontId="0" fillId="12" borderId="0" xfId="0" applyFill="1"/>
    <xf numFmtId="0" fontId="32" fillId="6" borderId="0" xfId="0" applyFont="1" applyFill="1" applyAlignment="1">
      <alignment horizontal="center" vertical="top"/>
    </xf>
    <xf numFmtId="0" fontId="39" fillId="6" borderId="0" xfId="0" applyFont="1" applyFill="1" applyAlignment="1">
      <alignment horizontal="center" vertical="top"/>
    </xf>
    <xf numFmtId="0" fontId="20" fillId="3" borderId="0" xfId="0" applyFont="1" applyFill="1"/>
    <xf numFmtId="0" fontId="0" fillId="13" borderId="0" xfId="0" applyFill="1"/>
    <xf numFmtId="0" fontId="19" fillId="3" borderId="0" xfId="0" applyFont="1" applyFill="1" applyBorder="1" applyAlignment="1">
      <alignment horizontal="center" vertical="top"/>
    </xf>
    <xf numFmtId="0" fontId="0" fillId="6" borderId="0" xfId="0" applyFill="1"/>
    <xf numFmtId="0" fontId="6" fillId="4" borderId="0" xfId="0" applyFont="1" applyFill="1" applyAlignment="1">
      <alignment horizontal="center" vertical="center"/>
    </xf>
    <xf numFmtId="0" fontId="17" fillId="2" borderId="0" xfId="0" applyFont="1" applyFill="1" applyAlignment="1">
      <alignment horizontal="left" vertical="center" wrapText="1"/>
    </xf>
    <xf numFmtId="0" fontId="19" fillId="3" borderId="14" xfId="0" applyFont="1" applyFill="1" applyBorder="1" applyAlignment="1">
      <alignment horizontal="center" vertical="top"/>
    </xf>
    <xf numFmtId="0" fontId="0" fillId="3" borderId="0" xfId="0" applyFill="1" applyAlignment="1">
      <alignment horizontal="left" wrapText="1"/>
    </xf>
    <xf numFmtId="0" fontId="33" fillId="0" borderId="0" xfId="0" applyFont="1" applyAlignment="1">
      <alignment horizontal="center" vertical="center" wrapText="1"/>
    </xf>
    <xf numFmtId="0" fontId="36" fillId="12" borderId="0" xfId="0" applyFont="1" applyFill="1" applyAlignment="1">
      <alignment horizontal="left" vertical="top" wrapText="1"/>
    </xf>
    <xf numFmtId="0" fontId="34" fillId="12" borderId="0" xfId="0" applyFont="1" applyFill="1" applyAlignment="1">
      <alignment horizontal="left" vertical="top" wrapText="1"/>
    </xf>
    <xf numFmtId="0" fontId="0" fillId="12" borderId="0" xfId="0" applyFill="1" applyAlignment="1">
      <alignment horizontal="center"/>
    </xf>
    <xf numFmtId="0" fontId="19" fillId="3" borderId="14" xfId="0" applyFont="1" applyFill="1" applyBorder="1" applyAlignment="1">
      <alignment horizontal="left" vertical="top"/>
    </xf>
    <xf numFmtId="0" fontId="32" fillId="0" borderId="0" xfId="0" applyFont="1" applyAlignment="1">
      <alignment horizontal="left" vertical="center" wrapText="1"/>
    </xf>
    <xf numFmtId="0" fontId="18" fillId="4" borderId="0" xfId="0" applyFont="1" applyFill="1" applyAlignment="1">
      <alignment horizontal="center" vertical="center"/>
    </xf>
    <xf numFmtId="0" fontId="0" fillId="3" borderId="29" xfId="0" applyFill="1" applyBorder="1" applyAlignment="1">
      <alignment horizontal="left" vertical="top" wrapText="1"/>
    </xf>
    <xf numFmtId="0" fontId="9" fillId="5" borderId="6" xfId="0" applyFont="1" applyFill="1" applyBorder="1" applyAlignment="1">
      <alignment horizontal="center" wrapText="1"/>
    </xf>
    <xf numFmtId="0" fontId="9" fillId="5" borderId="9" xfId="0" applyFont="1" applyFill="1" applyBorder="1" applyAlignment="1">
      <alignment horizontal="center" wrapText="1"/>
    </xf>
    <xf numFmtId="0" fontId="9" fillId="5" borderId="7" xfId="0" applyFont="1" applyFill="1" applyBorder="1" applyAlignment="1">
      <alignment horizontal="center" wrapText="1"/>
    </xf>
    <xf numFmtId="0" fontId="9" fillId="5" borderId="1" xfId="0" applyFont="1" applyFill="1" applyBorder="1" applyAlignment="1">
      <alignment horizontal="center" wrapText="1"/>
    </xf>
    <xf numFmtId="0" fontId="9" fillId="5" borderId="7"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0" fillId="5" borderId="15" xfId="0" applyFont="1" applyFill="1" applyBorder="1" applyAlignment="1">
      <alignment horizontal="left" vertical="center" wrapText="1"/>
    </xf>
    <xf numFmtId="0" fontId="10" fillId="5" borderId="16"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7" xfId="0" applyFont="1" applyFill="1" applyBorder="1" applyAlignment="1">
      <alignment horizontal="center"/>
    </xf>
    <xf numFmtId="0" fontId="5" fillId="4" borderId="0" xfId="0" applyFont="1" applyFill="1" applyAlignment="1">
      <alignment horizontal="center" vertical="center"/>
    </xf>
    <xf numFmtId="0" fontId="8" fillId="8" borderId="14" xfId="0" applyFont="1" applyFill="1" applyBorder="1" applyAlignment="1">
      <alignment horizontal="center"/>
    </xf>
    <xf numFmtId="0" fontId="21" fillId="3" borderId="3" xfId="2" applyFill="1" applyBorder="1" applyAlignment="1">
      <alignment horizontal="center"/>
    </xf>
    <xf numFmtId="0" fontId="21" fillId="3" borderId="5" xfId="2" applyFill="1" applyBorder="1" applyAlignment="1">
      <alignment horizontal="center"/>
    </xf>
    <xf numFmtId="0" fontId="25" fillId="4" borderId="3" xfId="1" applyFont="1" applyFill="1" applyBorder="1" applyAlignment="1">
      <alignment horizontal="center" vertical="center" wrapText="1"/>
    </xf>
    <xf numFmtId="0" fontId="25" fillId="4" borderId="4" xfId="1" applyFont="1" applyFill="1" applyBorder="1" applyAlignment="1">
      <alignment horizontal="center" vertical="center" wrapText="1"/>
    </xf>
    <xf numFmtId="0" fontId="25" fillId="4" borderId="5" xfId="1" applyFont="1" applyFill="1" applyBorder="1" applyAlignment="1">
      <alignment horizontal="center" vertical="center" wrapText="1"/>
    </xf>
    <xf numFmtId="0" fontId="2" fillId="0" borderId="3" xfId="2" applyFont="1" applyBorder="1" applyAlignment="1">
      <alignment horizontal="left" vertical="top" wrapText="1"/>
    </xf>
    <xf numFmtId="0" fontId="22" fillId="0" borderId="4" xfId="2" applyFont="1" applyBorder="1" applyAlignment="1">
      <alignment horizontal="left" vertical="top" wrapText="1"/>
    </xf>
    <xf numFmtId="0" fontId="22" fillId="0" borderId="5" xfId="2" applyFont="1" applyBorder="1" applyAlignment="1">
      <alignment horizontal="left" vertical="top" wrapText="1"/>
    </xf>
    <xf numFmtId="0" fontId="2" fillId="3" borderId="3" xfId="2" applyFont="1" applyFill="1" applyBorder="1" applyAlignment="1">
      <alignment horizontal="center"/>
    </xf>
    <xf numFmtId="0" fontId="2" fillId="3" borderId="5" xfId="2" applyFont="1" applyFill="1" applyBorder="1" applyAlignment="1">
      <alignment horizontal="center"/>
    </xf>
    <xf numFmtId="0" fontId="2" fillId="0" borderId="4" xfId="2" applyFont="1" applyBorder="1" applyAlignment="1">
      <alignment horizontal="left" vertical="top" wrapText="1"/>
    </xf>
    <xf numFmtId="0" fontId="2" fillId="0" borderId="5" xfId="2" applyFont="1" applyBorder="1" applyAlignment="1">
      <alignment horizontal="left" vertical="top" wrapText="1"/>
    </xf>
    <xf numFmtId="0" fontId="23" fillId="9" borderId="18" xfId="2" applyFont="1" applyFill="1" applyBorder="1" applyAlignment="1">
      <alignment horizontal="center" vertical="center"/>
    </xf>
    <xf numFmtId="0" fontId="23" fillId="9" borderId="19" xfId="2" applyFont="1" applyFill="1" applyBorder="1" applyAlignment="1">
      <alignment horizontal="center" vertical="center"/>
    </xf>
    <xf numFmtId="0" fontId="23" fillId="9" borderId="20" xfId="2" applyFont="1" applyFill="1" applyBorder="1" applyAlignment="1">
      <alignment horizontal="center" vertical="center"/>
    </xf>
    <xf numFmtId="0" fontId="27" fillId="3" borderId="29" xfId="0" applyFont="1" applyFill="1" applyBorder="1" applyAlignment="1">
      <alignment horizontal="left" vertical="top"/>
    </xf>
    <xf numFmtId="0" fontId="0" fillId="13" borderId="1" xfId="0" applyFill="1" applyBorder="1"/>
    <xf numFmtId="0" fontId="43" fillId="3" borderId="0" xfId="0" applyFont="1" applyFill="1"/>
    <xf numFmtId="0" fontId="0" fillId="3" borderId="0" xfId="0" applyFill="1" applyAlignment="1">
      <alignment horizontal="center"/>
    </xf>
    <xf numFmtId="0" fontId="0" fillId="3" borderId="29" xfId="0" applyFill="1" applyBorder="1" applyAlignment="1">
      <alignment horizontal="left"/>
    </xf>
    <xf numFmtId="0" fontId="0" fillId="3" borderId="0" xfId="0" applyFill="1" applyAlignment="1">
      <alignment horizontal="left"/>
    </xf>
    <xf numFmtId="0" fontId="8" fillId="5" borderId="1" xfId="0" applyFont="1" applyFill="1" applyBorder="1"/>
    <xf numFmtId="0" fontId="0" fillId="6" borderId="0" xfId="0" quotePrefix="1" applyFill="1" applyAlignment="1">
      <alignment horizontal="center"/>
    </xf>
    <xf numFmtId="0" fontId="0" fillId="3" borderId="0" xfId="0" applyFill="1" applyAlignment="1">
      <alignment horizontal="center" vertical="center"/>
    </xf>
    <xf numFmtId="0" fontId="0" fillId="13" borderId="1" xfId="0" applyFill="1" applyBorder="1" applyAlignment="1">
      <alignment horizontal="center" vertical="center"/>
    </xf>
    <xf numFmtId="0" fontId="0" fillId="13" borderId="12" xfId="0" applyFill="1" applyBorder="1" applyAlignment="1">
      <alignment horizontal="center" vertical="center"/>
    </xf>
    <xf numFmtId="0" fontId="44" fillId="3" borderId="0" xfId="0" quotePrefix="1" applyFont="1" applyFill="1" applyAlignment="1">
      <alignment horizontal="center" vertical="center"/>
    </xf>
    <xf numFmtId="0" fontId="44" fillId="3" borderId="0" xfId="0" applyFont="1" applyFill="1" applyAlignment="1">
      <alignment horizontal="center" vertical="center"/>
    </xf>
    <xf numFmtId="0" fontId="45" fillId="3" borderId="0" xfId="0" applyFont="1" applyFill="1" applyAlignment="1">
      <alignment horizontal="left" vertical="center"/>
    </xf>
    <xf numFmtId="0" fontId="44" fillId="3" borderId="0" xfId="0" quotePrefix="1" applyFont="1" applyFill="1" applyAlignment="1">
      <alignment horizontal="center" vertical="center" wrapText="1"/>
    </xf>
    <xf numFmtId="0" fontId="44" fillId="3" borderId="0" xfId="0" applyFont="1" applyFill="1" applyAlignment="1">
      <alignment horizontal="center" vertical="center" wrapText="1"/>
    </xf>
    <xf numFmtId="0" fontId="1" fillId="0" borderId="3" xfId="2" applyFont="1" applyBorder="1" applyAlignment="1">
      <alignment horizontal="left" vertical="top" wrapText="1"/>
    </xf>
    <xf numFmtId="0" fontId="13" fillId="9" borderId="0" xfId="2" applyFont="1" applyFill="1" applyAlignment="1">
      <alignment horizontal="center" vertical="center" wrapText="1"/>
    </xf>
    <xf numFmtId="3" fontId="1" fillId="11" borderId="30" xfId="2" applyNumberFormat="1" applyFont="1" applyFill="1" applyBorder="1" applyAlignment="1">
      <alignment horizontal="center" vertical="center"/>
    </xf>
  </cellXfs>
  <cellStyles count="3">
    <cellStyle name="Normal" xfId="0" builtinId="0"/>
    <cellStyle name="Normal 2" xfId="1" xr:uid="{01BC55DF-66DE-481E-8FA9-288EF7632A9F}"/>
    <cellStyle name="Normal 3" xfId="2" xr:uid="{C37574F5-A102-4AEB-A8CC-A9559C119AC9}"/>
  </cellStyles>
  <dxfs count="162">
    <dxf>
      <font>
        <strike val="0"/>
        <outline val="0"/>
        <shadow val="0"/>
        <vertAlign val="baseline"/>
        <name val="Tahoma"/>
        <family val="2"/>
        <scheme val="none"/>
      </font>
      <numFmt numFmtId="3" formatCode="#,##0"/>
      <fill>
        <patternFill patternType="solid">
          <fgColor indexed="64"/>
          <bgColor theme="8" tint="0.59999389629810485"/>
        </patternFill>
      </fill>
      <alignment horizontal="center" vertical="center" textRotation="0" wrapText="0" indent="0" justifyLastLine="0" shrinkToFit="0" readingOrder="0"/>
    </dxf>
    <dxf>
      <font>
        <strike val="0"/>
        <outline val="0"/>
        <shadow val="0"/>
        <vertAlign val="baseline"/>
        <name val="Tahoma"/>
        <family val="2"/>
        <scheme val="none"/>
      </font>
      <numFmt numFmtId="3" formatCode="#,##0"/>
      <fill>
        <patternFill patternType="solid">
          <fgColor indexed="64"/>
          <bgColor theme="8" tint="0.59999389629810485"/>
        </patternFill>
      </fill>
      <alignment horizontal="center" vertical="center" textRotation="0" wrapText="0" indent="0" justifyLastLine="0" shrinkToFit="0" readingOrder="0"/>
    </dxf>
    <dxf>
      <font>
        <strike val="0"/>
        <outline val="0"/>
        <shadow val="0"/>
        <vertAlign val="baseline"/>
        <name val="Tahoma"/>
        <family val="2"/>
        <scheme val="none"/>
      </font>
      <numFmt numFmtId="3" formatCode="#,##0"/>
      <fill>
        <patternFill patternType="solid">
          <fgColor indexed="64"/>
          <bgColor theme="8" tint="0.59999389629810485"/>
        </patternFill>
      </fill>
      <alignment horizontal="center" vertical="center" textRotation="0" wrapText="0" indent="0" justifyLastLine="0" shrinkToFit="0" readingOrder="0"/>
    </dxf>
    <dxf>
      <font>
        <strike val="0"/>
        <outline val="0"/>
        <shadow val="0"/>
        <vertAlign val="baseline"/>
        <name val="Tahoma"/>
        <family val="2"/>
        <scheme val="none"/>
      </font>
      <numFmt numFmtId="0" formatCode="General"/>
      <fill>
        <patternFill patternType="solid">
          <fgColor indexed="64"/>
          <bgColor theme="3" tint="0.79998168889431442"/>
        </patternFill>
      </fill>
    </dxf>
    <dxf>
      <font>
        <strike val="0"/>
        <outline val="0"/>
        <shadow val="0"/>
        <vertAlign val="baseline"/>
        <name val="Tahoma"/>
        <family val="2"/>
        <scheme val="none"/>
      </font>
      <numFmt numFmtId="3" formatCode="#,##0"/>
      <fill>
        <patternFill patternType="solid">
          <fgColor indexed="64"/>
          <bgColor theme="0"/>
        </patternFill>
      </fill>
      <alignment horizontal="center" vertical="center" textRotation="0" wrapText="0" indent="0" justifyLastLine="0" shrinkToFit="0" readingOrder="0"/>
    </dxf>
    <dxf>
      <font>
        <strike val="0"/>
        <outline val="0"/>
        <shadow val="0"/>
        <vertAlign val="baseline"/>
        <name val="Tahoma"/>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vertAlign val="baseline"/>
        <name val="Tahoma"/>
        <family val="2"/>
        <scheme val="none"/>
      </font>
      <fill>
        <patternFill patternType="solid">
          <fgColor indexed="64"/>
          <bgColor theme="0"/>
        </patternFill>
      </fill>
    </dxf>
    <dxf>
      <font>
        <strike val="0"/>
        <outline val="0"/>
        <shadow val="0"/>
        <vertAlign val="baseline"/>
        <name val="Tahoma"/>
        <family val="2"/>
        <scheme val="none"/>
      </font>
      <numFmt numFmtId="19" formatCode="dd/mm/yyyy"/>
      <fill>
        <patternFill patternType="solid">
          <fgColor indexed="64"/>
          <bgColor theme="0"/>
        </patternFill>
      </fill>
      <alignment horizontal="center" vertical="center" textRotation="0" wrapText="0" indent="0" justifyLastLine="0" shrinkToFit="0" readingOrder="0"/>
    </dxf>
    <dxf>
      <font>
        <strike val="0"/>
        <outline val="0"/>
        <shadow val="0"/>
        <vertAlign val="baseline"/>
        <name val="Tahoma"/>
        <family val="2"/>
        <scheme val="none"/>
      </font>
      <fill>
        <patternFill patternType="solid">
          <fgColor rgb="FF000000"/>
          <bgColor rgb="FFFFFFFF"/>
        </patternFill>
      </fill>
    </dxf>
    <dxf>
      <font>
        <b/>
        <i val="0"/>
        <strike val="0"/>
        <condense val="0"/>
        <extend val="0"/>
        <outline val="0"/>
        <shadow val="0"/>
        <u val="none"/>
        <vertAlign val="baseline"/>
        <sz val="12"/>
        <color theme="0"/>
        <name val="Tahoma"/>
        <family val="2"/>
        <scheme val="none"/>
      </font>
      <fill>
        <patternFill patternType="solid">
          <fgColor indexed="64"/>
          <bgColor theme="4" tint="-0.499984740745262"/>
        </patternFill>
      </fill>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font>
        <color theme="0"/>
      </font>
      <fill>
        <patternFill>
          <bgColor theme="0"/>
        </patternFill>
      </fill>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0"/>
      </font>
      <fill>
        <patternFill>
          <bgColor theme="4"/>
        </patternFill>
      </fill>
    </dxf>
    <dxf>
      <font>
        <color rgb="FF006100"/>
      </font>
      <fill>
        <patternFill>
          <bgColor rgb="FFC6EFCE"/>
        </patternFill>
      </fill>
    </dxf>
    <dxf>
      <font>
        <color rgb="FF006100"/>
      </font>
      <fill>
        <patternFill>
          <bgColor rgb="FFC6EFCE"/>
        </patternFill>
      </fill>
    </dxf>
    <dxf>
      <font>
        <color theme="0"/>
      </font>
      <fill>
        <patternFill>
          <bgColor theme="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font>
      <fill>
        <patternFill>
          <bgColor theme="0"/>
        </patternFill>
      </fill>
    </dxf>
    <dxf>
      <font>
        <color rgb="FF006100"/>
      </font>
      <fill>
        <patternFill>
          <bgColor rgb="FFC6EFCE"/>
        </patternFill>
      </fill>
    </dxf>
    <dxf>
      <font>
        <color rgb="FF9C0006"/>
      </font>
      <fill>
        <patternFill>
          <bgColor rgb="FFFFC7CE"/>
        </patternFill>
      </fill>
    </dxf>
    <dxf>
      <font>
        <color theme="0"/>
      </font>
      <fill>
        <patternFill>
          <bgColor theme="0"/>
        </patternFill>
      </fill>
    </dxf>
    <dxf>
      <font>
        <color rgb="FF006100"/>
      </font>
      <fill>
        <patternFill>
          <bgColor rgb="FFC6EFCE"/>
        </patternFill>
      </fill>
    </dxf>
    <dxf>
      <font>
        <color rgb="FF9C0006"/>
      </font>
      <fill>
        <patternFill>
          <bgColor rgb="FFFFC7CE"/>
        </patternFill>
      </fill>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3" formatCode="#,##0"/>
      <fill>
        <patternFill patternType="solid">
          <fgColor indexed="64"/>
          <bgColor theme="0"/>
        </patternFill>
      </fill>
      <alignment horizontal="center" vertical="center" textRotation="0" wrapText="0" indent="0" justifyLastLine="0" shrinkToFit="0" readingOrder="0"/>
    </dxf>
    <dxf>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top/>
        <bottom style="medium">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bottom/>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right/>
        <top/>
        <bottom style="medium">
          <color indexed="64"/>
        </bottom>
      </border>
    </dxf>
    <dxf>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0"/>
        <name val="Montserrat"/>
        <family val="2"/>
        <scheme val="none"/>
      </font>
      <fill>
        <patternFill patternType="solid">
          <fgColor indexed="64"/>
          <bgColor theme="4" tint="-0.499984740745262"/>
        </patternFill>
      </fill>
      <alignment horizontal="center" vertical="center" textRotation="0" wrapText="0" indent="0" justifyLastLine="0" shrinkToFit="0" readingOrder="0"/>
    </dxf>
    <dxf>
      <font>
        <strike val="0"/>
        <outline val="0"/>
        <shadow val="0"/>
        <vertAlign val="baseline"/>
        <name val="Tahoma"/>
        <family val="2"/>
        <scheme val="none"/>
      </font>
      <numFmt numFmtId="3" formatCode="#,##0"/>
      <fill>
        <patternFill patternType="solid">
          <fgColor indexed="64"/>
          <bgColor theme="0"/>
        </patternFill>
      </fill>
      <alignment horizontal="center" vertical="center" textRotation="0" wrapText="0" indent="0" justifyLastLine="0" shrinkToFit="0" readingOrder="0"/>
    </dxf>
    <dxf>
      <font>
        <strike val="0"/>
        <outline val="0"/>
        <shadow val="0"/>
        <vertAlign val="baseline"/>
        <name val="Tahoma"/>
        <family val="2"/>
        <scheme val="none"/>
      </font>
      <numFmt numFmtId="3" formatCode="#,##0"/>
      <fill>
        <patternFill patternType="solid">
          <fgColor indexed="64"/>
          <bgColor theme="8" tint="0.59999389629810485"/>
        </patternFill>
      </fill>
      <alignment horizontal="center" vertical="center" textRotation="0" wrapText="0" indent="0" justifyLastLine="0" shrinkToFit="0" readingOrder="0"/>
    </dxf>
    <dxf>
      <font>
        <strike val="0"/>
        <outline val="0"/>
        <shadow val="0"/>
        <vertAlign val="baseline"/>
        <name val="Tahoma"/>
        <family val="2"/>
        <scheme val="none"/>
      </font>
      <numFmt numFmtId="3" formatCode="#,##0"/>
      <fill>
        <patternFill patternType="solid">
          <fgColor indexed="64"/>
          <bgColor theme="8" tint="0.59999389629810485"/>
        </patternFill>
      </fill>
      <alignment horizontal="center" vertical="center" textRotation="0" wrapText="0" indent="0" justifyLastLine="0" shrinkToFit="0" readingOrder="0"/>
    </dxf>
    <dxf>
      <font>
        <strike val="0"/>
        <outline val="0"/>
        <shadow val="0"/>
        <vertAlign val="baseline"/>
        <name val="Tahoma"/>
        <family val="2"/>
        <scheme val="none"/>
      </font>
      <numFmt numFmtId="3" formatCode="#,##0"/>
      <fill>
        <patternFill patternType="solid">
          <fgColor indexed="64"/>
          <bgColor theme="8" tint="0.59999389629810485"/>
        </patternFill>
      </fill>
      <alignment horizontal="center" vertical="center" textRotation="0" wrapText="0" indent="0" justifyLastLine="0" shrinkToFit="0" readingOrder="0"/>
    </dxf>
    <dxf>
      <font>
        <strike val="0"/>
        <outline val="0"/>
        <shadow val="0"/>
        <vertAlign val="baseline"/>
        <name val="Tahoma"/>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vertAlign val="baseline"/>
        <name val="Tahoma"/>
        <family val="2"/>
        <scheme val="none"/>
      </font>
      <numFmt numFmtId="0" formatCode="General"/>
      <fill>
        <patternFill patternType="solid">
          <fgColor indexed="64"/>
          <bgColor theme="3" tint="0.79998168889431442"/>
        </patternFill>
      </fill>
    </dxf>
    <dxf>
      <font>
        <strike val="0"/>
        <outline val="0"/>
        <shadow val="0"/>
        <vertAlign val="baseline"/>
        <name val="Tahoma"/>
        <family val="2"/>
        <scheme val="none"/>
      </font>
      <fill>
        <patternFill patternType="solid">
          <fgColor indexed="64"/>
          <bgColor theme="0"/>
        </patternFill>
      </fill>
    </dxf>
    <dxf>
      <font>
        <strike val="0"/>
        <outline val="0"/>
        <shadow val="0"/>
        <vertAlign val="baseline"/>
        <name val="Tahoma"/>
        <family val="2"/>
        <scheme val="none"/>
      </font>
      <numFmt numFmtId="19" formatCode="dd/mm/yyyy"/>
      <fill>
        <patternFill patternType="solid">
          <fgColor indexed="64"/>
          <bgColor theme="0"/>
        </patternFill>
      </fill>
      <alignment horizontal="center" vertical="center" textRotation="0" wrapText="0" indent="0" justifyLastLine="0" shrinkToFit="0" readingOrder="0"/>
    </dxf>
    <dxf>
      <font>
        <strike val="0"/>
        <outline val="0"/>
        <shadow val="0"/>
        <vertAlign val="baseline"/>
        <name val="Tahoma"/>
        <family val="2"/>
        <scheme val="none"/>
      </font>
      <fill>
        <patternFill patternType="solid">
          <fgColor rgb="FF000000"/>
          <bgColor rgb="FFFFFFFF"/>
        </patternFill>
      </fill>
    </dxf>
    <dxf>
      <font>
        <b/>
        <i val="0"/>
        <strike val="0"/>
        <condense val="0"/>
        <extend val="0"/>
        <outline val="0"/>
        <shadow val="0"/>
        <u val="none"/>
        <vertAlign val="baseline"/>
        <sz val="12"/>
        <color theme="0"/>
        <name val="Tahoma"/>
        <family val="2"/>
        <scheme val="none"/>
      </font>
      <fill>
        <patternFill patternType="solid">
          <fgColor indexed="64"/>
          <bgColor theme="4" tint="-0.499984740745262"/>
        </patternFill>
      </fill>
      <alignment horizontal="center" vertical="center" textRotation="0" wrapText="0" indent="0" justifyLastLine="0" shrinkToFit="0" readingOrder="0"/>
    </dxf>
    <dxf>
      <font>
        <strike val="0"/>
        <outline val="0"/>
        <shadow val="0"/>
        <u val="none"/>
        <vertAlign val="baseline"/>
        <name val="Tahoma"/>
        <family val="2"/>
        <scheme val="none"/>
      </font>
      <numFmt numFmtId="3" formatCode="#,##0"/>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name val="Tahoma"/>
        <family val="2"/>
        <scheme val="none"/>
      </font>
      <numFmt numFmtId="3" formatCode="#,##0"/>
      <fill>
        <patternFill patternType="solid">
          <fgColor indexed="64"/>
          <bgColor theme="8" tint="0.59999389629810485"/>
        </patternFill>
      </fill>
      <alignment horizontal="center" vertical="center" textRotation="0" wrapText="0" indent="0" justifyLastLine="0" shrinkToFit="0" readingOrder="0"/>
    </dxf>
    <dxf>
      <font>
        <strike val="0"/>
        <outline val="0"/>
        <shadow val="0"/>
        <u val="none"/>
        <vertAlign val="baseline"/>
        <name val="Tahoma"/>
        <family val="2"/>
        <scheme val="none"/>
      </font>
      <numFmt numFmtId="3" formatCode="#,##0"/>
      <fill>
        <patternFill patternType="solid">
          <fgColor indexed="64"/>
          <bgColor theme="8" tint="0.59999389629810485"/>
        </patternFill>
      </fill>
      <alignment horizontal="center" vertical="center" textRotation="0" wrapText="0" indent="0" justifyLastLine="0" shrinkToFit="0" readingOrder="0"/>
    </dxf>
    <dxf>
      <font>
        <strike val="0"/>
        <outline val="0"/>
        <shadow val="0"/>
        <u val="none"/>
        <vertAlign val="baseline"/>
        <name val="Tahoma"/>
        <family val="2"/>
        <scheme val="none"/>
      </font>
      <numFmt numFmtId="3" formatCode="#,##0"/>
      <fill>
        <patternFill patternType="solid">
          <fgColor indexed="64"/>
          <bgColor theme="8" tint="0.59999389629810485"/>
        </patternFill>
      </fill>
      <alignment horizontal="center" vertical="center" textRotation="0" wrapText="0" indent="0" justifyLastLine="0" shrinkToFit="0" readingOrder="0"/>
    </dxf>
    <dxf>
      <font>
        <strike val="0"/>
        <outline val="0"/>
        <shadow val="0"/>
        <u val="none"/>
        <vertAlign val="baseline"/>
        <name val="Tahoma"/>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name val="Tahoma"/>
        <family val="2"/>
        <scheme val="none"/>
      </font>
      <numFmt numFmtId="0" formatCode="General"/>
      <fill>
        <patternFill patternType="solid">
          <fgColor indexed="64"/>
          <bgColor theme="3" tint="0.79998168889431442"/>
        </patternFill>
      </fill>
    </dxf>
    <dxf>
      <font>
        <strike val="0"/>
        <outline val="0"/>
        <shadow val="0"/>
        <u val="none"/>
        <vertAlign val="baseline"/>
        <name val="Tahoma"/>
        <family val="2"/>
        <scheme val="none"/>
      </font>
      <fill>
        <patternFill patternType="solid">
          <fgColor indexed="64"/>
          <bgColor theme="0"/>
        </patternFill>
      </fill>
    </dxf>
    <dxf>
      <font>
        <strike val="0"/>
        <outline val="0"/>
        <shadow val="0"/>
        <u val="none"/>
        <vertAlign val="baseline"/>
        <name val="Tahoma"/>
        <family val="2"/>
        <scheme val="none"/>
      </font>
      <numFmt numFmtId="19" formatCode="dd/mm/yyyy"/>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name val="Tahoma"/>
        <family val="2"/>
        <scheme val="none"/>
      </font>
      <fill>
        <patternFill patternType="solid">
          <fgColor indexed="64"/>
          <bgColor theme="0"/>
        </patternFill>
      </fill>
    </dxf>
    <dxf>
      <font>
        <b/>
        <i val="0"/>
        <strike val="0"/>
        <condense val="0"/>
        <extend val="0"/>
        <outline val="0"/>
        <shadow val="0"/>
        <u val="none"/>
        <vertAlign val="baseline"/>
        <sz val="12"/>
        <color theme="0"/>
        <name val="Tahoma"/>
        <family val="2"/>
        <scheme val="none"/>
      </font>
      <fill>
        <patternFill patternType="solid">
          <fgColor indexed="64"/>
          <bgColor theme="4" tint="-0.499984740745262"/>
        </patternFill>
      </fill>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3C0A]\ #,##0"/>
      <alignment horizontal="center" vertical="center" textRotation="0" wrapText="0" indent="0" justifyLastLine="0" shrinkToFit="0" readingOrder="0"/>
    </dxf>
  </dxfs>
  <tableStyles count="0" defaultTableStyle="TableStyleMedium2" defaultPivotStyle="PivotStyleLight16"/>
  <colors>
    <mruColors>
      <color rgb="FF0099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175259</xdr:rowOff>
    </xdr:from>
    <xdr:to>
      <xdr:col>2</xdr:col>
      <xdr:colOff>594360</xdr:colOff>
      <xdr:row>6</xdr:row>
      <xdr:rowOff>78876</xdr:rowOff>
    </xdr:to>
    <xdr:pic>
      <xdr:nvPicPr>
        <xdr:cNvPr id="2" name="Imagen 1">
          <a:extLst>
            <a:ext uri="{FF2B5EF4-FFF2-40B4-BE49-F238E27FC236}">
              <a16:creationId xmlns:a16="http://schemas.microsoft.com/office/drawing/2014/main" id="{FC76075A-1AE0-4544-95A4-AA8BF17C7D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121920" y="175259"/>
          <a:ext cx="2057400" cy="10008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82232</xdr:colOff>
      <xdr:row>0</xdr:row>
      <xdr:rowOff>167322</xdr:rowOff>
    </xdr:from>
    <xdr:to>
      <xdr:col>2</xdr:col>
      <xdr:colOff>737235</xdr:colOff>
      <xdr:row>6</xdr:row>
      <xdr:rowOff>70939</xdr:rowOff>
    </xdr:to>
    <xdr:pic>
      <xdr:nvPicPr>
        <xdr:cNvPr id="2" name="Imagen 1">
          <a:extLst>
            <a:ext uri="{FF2B5EF4-FFF2-40B4-BE49-F238E27FC236}">
              <a16:creationId xmlns:a16="http://schemas.microsoft.com/office/drawing/2014/main" id="{800B9E0C-D6BC-40A7-9AC5-89C7D086AD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79412" y="167322"/>
          <a:ext cx="2057083" cy="10008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160855</xdr:rowOff>
    </xdr:from>
    <xdr:to>
      <xdr:col>2</xdr:col>
      <xdr:colOff>9235</xdr:colOff>
      <xdr:row>1</xdr:row>
      <xdr:rowOff>854275</xdr:rowOff>
    </xdr:to>
    <xdr:pic>
      <xdr:nvPicPr>
        <xdr:cNvPr id="2" name="Imagen 1">
          <a:extLst>
            <a:ext uri="{FF2B5EF4-FFF2-40B4-BE49-F238E27FC236}">
              <a16:creationId xmlns:a16="http://schemas.microsoft.com/office/drawing/2014/main" id="{AA7DE2C5-10C1-498D-A8DA-3C970A15F7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0" y="369622"/>
          <a:ext cx="1940331" cy="6934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129540</xdr:rowOff>
    </xdr:from>
    <xdr:to>
      <xdr:col>2</xdr:col>
      <xdr:colOff>9235</xdr:colOff>
      <xdr:row>1</xdr:row>
      <xdr:rowOff>822960</xdr:rowOff>
    </xdr:to>
    <xdr:pic>
      <xdr:nvPicPr>
        <xdr:cNvPr id="2" name="Imagen 1">
          <a:extLst>
            <a:ext uri="{FF2B5EF4-FFF2-40B4-BE49-F238E27FC236}">
              <a16:creationId xmlns:a16="http://schemas.microsoft.com/office/drawing/2014/main" id="{3B25995F-E010-4DC2-ABD9-72C09FE32F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0" y="335280"/>
          <a:ext cx="1937095" cy="6934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129540</xdr:rowOff>
    </xdr:from>
    <xdr:to>
      <xdr:col>2</xdr:col>
      <xdr:colOff>9235</xdr:colOff>
      <xdr:row>1</xdr:row>
      <xdr:rowOff>822960</xdr:rowOff>
    </xdr:to>
    <xdr:pic>
      <xdr:nvPicPr>
        <xdr:cNvPr id="2" name="Imagen 1">
          <a:extLst>
            <a:ext uri="{FF2B5EF4-FFF2-40B4-BE49-F238E27FC236}">
              <a16:creationId xmlns:a16="http://schemas.microsoft.com/office/drawing/2014/main" id="{CA19A8CF-B5CE-44E5-9610-02B4D4E941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0" y="335280"/>
          <a:ext cx="1937095" cy="693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121919</xdr:colOff>
      <xdr:row>1</xdr:row>
      <xdr:rowOff>99060</xdr:rowOff>
    </xdr:from>
    <xdr:to>
      <xdr:col>1</xdr:col>
      <xdr:colOff>617220</xdr:colOff>
      <xdr:row>5</xdr:row>
      <xdr:rowOff>7620</xdr:rowOff>
    </xdr:to>
    <xdr:pic>
      <xdr:nvPicPr>
        <xdr:cNvPr id="2" name="Imagen 1">
          <a:extLst>
            <a:ext uri="{FF2B5EF4-FFF2-40B4-BE49-F238E27FC236}">
              <a16:creationId xmlns:a16="http://schemas.microsoft.com/office/drawing/2014/main" id="{5141FC03-97B0-4D4D-A566-0C0C16B9B8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3" t="30713" r="8599" b="28009"/>
        <a:stretch/>
      </xdr:blipFill>
      <xdr:spPr>
        <a:xfrm>
          <a:off x="121919" y="281940"/>
          <a:ext cx="1287781" cy="640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121920</xdr:colOff>
      <xdr:row>0</xdr:row>
      <xdr:rowOff>175259</xdr:rowOff>
    </xdr:from>
    <xdr:to>
      <xdr:col>2</xdr:col>
      <xdr:colOff>594360</xdr:colOff>
      <xdr:row>6</xdr:row>
      <xdr:rowOff>78876</xdr:rowOff>
    </xdr:to>
    <xdr:pic>
      <xdr:nvPicPr>
        <xdr:cNvPr id="2" name="Imagen 1">
          <a:extLst>
            <a:ext uri="{FF2B5EF4-FFF2-40B4-BE49-F238E27FC236}">
              <a16:creationId xmlns:a16="http://schemas.microsoft.com/office/drawing/2014/main" id="{6B75021A-EB23-497D-B1D9-00E672F0E68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121920" y="175259"/>
          <a:ext cx="2057400" cy="1000897"/>
        </a:xfrm>
        <a:prstGeom prst="rect">
          <a:avLst/>
        </a:prstGeom>
      </xdr:spPr>
    </xdr:pic>
    <xdr:clientData/>
  </xdr:twoCellAnchor>
  <xdr:twoCellAnchor>
    <xdr:from>
      <xdr:col>0</xdr:col>
      <xdr:colOff>162128</xdr:colOff>
      <xdr:row>8</xdr:row>
      <xdr:rowOff>81064</xdr:rowOff>
    </xdr:from>
    <xdr:to>
      <xdr:col>2</xdr:col>
      <xdr:colOff>575553</xdr:colOff>
      <xdr:row>10</xdr:row>
      <xdr:rowOff>129702</xdr:rowOff>
    </xdr:to>
    <xdr:sp macro="" textlink="">
      <xdr:nvSpPr>
        <xdr:cNvPr id="3" name="CuadroTexto 2">
          <a:extLst>
            <a:ext uri="{FF2B5EF4-FFF2-40B4-BE49-F238E27FC236}">
              <a16:creationId xmlns:a16="http://schemas.microsoft.com/office/drawing/2014/main" id="{7470F29F-C20C-49DD-9606-69A233D43590}"/>
            </a:ext>
          </a:extLst>
        </xdr:cNvPr>
        <xdr:cNvSpPr txBox="1"/>
      </xdr:nvSpPr>
      <xdr:spPr>
        <a:xfrm>
          <a:off x="162128" y="1442936"/>
          <a:ext cx="2002276" cy="510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Completa el ejercicio utilizado BuscarV</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121920</xdr:colOff>
      <xdr:row>0</xdr:row>
      <xdr:rowOff>175259</xdr:rowOff>
    </xdr:from>
    <xdr:to>
      <xdr:col>2</xdr:col>
      <xdr:colOff>594360</xdr:colOff>
      <xdr:row>6</xdr:row>
      <xdr:rowOff>78876</xdr:rowOff>
    </xdr:to>
    <xdr:pic>
      <xdr:nvPicPr>
        <xdr:cNvPr id="2" name="Imagen 1">
          <a:extLst>
            <a:ext uri="{FF2B5EF4-FFF2-40B4-BE49-F238E27FC236}">
              <a16:creationId xmlns:a16="http://schemas.microsoft.com/office/drawing/2014/main" id="{214C290F-C21B-45CE-82D1-88A93739730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121920" y="175259"/>
          <a:ext cx="2057400" cy="10008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82232</xdr:colOff>
      <xdr:row>0</xdr:row>
      <xdr:rowOff>167322</xdr:rowOff>
    </xdr:from>
    <xdr:to>
      <xdr:col>2</xdr:col>
      <xdr:colOff>737235</xdr:colOff>
      <xdr:row>6</xdr:row>
      <xdr:rowOff>70939</xdr:rowOff>
    </xdr:to>
    <xdr:pic>
      <xdr:nvPicPr>
        <xdr:cNvPr id="2" name="Imagen 1">
          <a:extLst>
            <a:ext uri="{FF2B5EF4-FFF2-40B4-BE49-F238E27FC236}">
              <a16:creationId xmlns:a16="http://schemas.microsoft.com/office/drawing/2014/main" id="{D5F6BFEE-B232-4D38-B040-0A74C06C26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82232" y="167322"/>
          <a:ext cx="2059940" cy="9989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82232</xdr:colOff>
      <xdr:row>0</xdr:row>
      <xdr:rowOff>167322</xdr:rowOff>
    </xdr:from>
    <xdr:to>
      <xdr:col>2</xdr:col>
      <xdr:colOff>737235</xdr:colOff>
      <xdr:row>6</xdr:row>
      <xdr:rowOff>70939</xdr:rowOff>
    </xdr:to>
    <xdr:pic>
      <xdr:nvPicPr>
        <xdr:cNvPr id="2" name="Imagen 1">
          <a:extLst>
            <a:ext uri="{FF2B5EF4-FFF2-40B4-BE49-F238E27FC236}">
              <a16:creationId xmlns:a16="http://schemas.microsoft.com/office/drawing/2014/main" id="{3634F70E-13D7-408E-B1FA-745B7F23606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79412" y="167322"/>
          <a:ext cx="2057083" cy="10008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82232</xdr:colOff>
      <xdr:row>0</xdr:row>
      <xdr:rowOff>167322</xdr:rowOff>
    </xdr:from>
    <xdr:to>
      <xdr:col>2</xdr:col>
      <xdr:colOff>737235</xdr:colOff>
      <xdr:row>6</xdr:row>
      <xdr:rowOff>70939</xdr:rowOff>
    </xdr:to>
    <xdr:pic>
      <xdr:nvPicPr>
        <xdr:cNvPr id="2" name="Imagen 1">
          <a:extLst>
            <a:ext uri="{FF2B5EF4-FFF2-40B4-BE49-F238E27FC236}">
              <a16:creationId xmlns:a16="http://schemas.microsoft.com/office/drawing/2014/main" id="{D1EEB762-28E2-4739-8E86-68492FDC6A6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79412" y="167322"/>
          <a:ext cx="2057083" cy="1000897"/>
        </a:xfrm>
        <a:prstGeom prst="rect">
          <a:avLst/>
        </a:prstGeom>
      </xdr:spPr>
    </xdr:pic>
    <xdr:clientData/>
  </xdr:twoCellAnchor>
  <xdr:twoCellAnchor>
    <xdr:from>
      <xdr:col>8</xdr:col>
      <xdr:colOff>39687</xdr:colOff>
      <xdr:row>16</xdr:row>
      <xdr:rowOff>15876</xdr:rowOff>
    </xdr:from>
    <xdr:to>
      <xdr:col>9</xdr:col>
      <xdr:colOff>1055688</xdr:colOff>
      <xdr:row>19</xdr:row>
      <xdr:rowOff>39688</xdr:rowOff>
    </xdr:to>
    <xdr:sp macro="" textlink="">
      <xdr:nvSpPr>
        <xdr:cNvPr id="3" name="CuadroTexto 2">
          <a:extLst>
            <a:ext uri="{FF2B5EF4-FFF2-40B4-BE49-F238E27FC236}">
              <a16:creationId xmlns:a16="http://schemas.microsoft.com/office/drawing/2014/main" id="{393E6201-0887-4790-9942-8F5318964A97}"/>
            </a:ext>
          </a:extLst>
        </xdr:cNvPr>
        <xdr:cNvSpPr txBox="1"/>
      </xdr:nvSpPr>
      <xdr:spPr>
        <a:xfrm>
          <a:off x="8969375" y="2936876"/>
          <a:ext cx="2103438"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Asigna</a:t>
          </a:r>
          <a:r>
            <a:rPr lang="es-ES" sz="1100" b="1" baseline="0"/>
            <a:t> una calificación utilizando la matriz y BuscarV Aproximado.</a:t>
          </a:r>
          <a:endParaRPr lang="es-ES" sz="1100" b="1"/>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82232</xdr:colOff>
      <xdr:row>0</xdr:row>
      <xdr:rowOff>167322</xdr:rowOff>
    </xdr:from>
    <xdr:to>
      <xdr:col>2</xdr:col>
      <xdr:colOff>737235</xdr:colOff>
      <xdr:row>6</xdr:row>
      <xdr:rowOff>70939</xdr:rowOff>
    </xdr:to>
    <xdr:pic>
      <xdr:nvPicPr>
        <xdr:cNvPr id="2" name="Imagen 1">
          <a:extLst>
            <a:ext uri="{FF2B5EF4-FFF2-40B4-BE49-F238E27FC236}">
              <a16:creationId xmlns:a16="http://schemas.microsoft.com/office/drawing/2014/main" id="{28DA30F0-F795-492B-97CE-78E07F40D8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79412" y="167322"/>
          <a:ext cx="2057083" cy="1000897"/>
        </a:xfrm>
        <a:prstGeom prst="rect">
          <a:avLst/>
        </a:prstGeom>
      </xdr:spPr>
    </xdr:pic>
    <xdr:clientData/>
  </xdr:twoCellAnchor>
  <xdr:twoCellAnchor>
    <xdr:from>
      <xdr:col>8</xdr:col>
      <xdr:colOff>39687</xdr:colOff>
      <xdr:row>16</xdr:row>
      <xdr:rowOff>15876</xdr:rowOff>
    </xdr:from>
    <xdr:to>
      <xdr:col>9</xdr:col>
      <xdr:colOff>1055688</xdr:colOff>
      <xdr:row>19</xdr:row>
      <xdr:rowOff>39688</xdr:rowOff>
    </xdr:to>
    <xdr:sp macro="" textlink="">
      <xdr:nvSpPr>
        <xdr:cNvPr id="3" name="CuadroTexto 2">
          <a:extLst>
            <a:ext uri="{FF2B5EF4-FFF2-40B4-BE49-F238E27FC236}">
              <a16:creationId xmlns:a16="http://schemas.microsoft.com/office/drawing/2014/main" id="{A068EE8A-2764-4333-998E-B4AF371163B2}"/>
            </a:ext>
          </a:extLst>
        </xdr:cNvPr>
        <xdr:cNvSpPr txBox="1"/>
      </xdr:nvSpPr>
      <xdr:spPr>
        <a:xfrm>
          <a:off x="8977947" y="2941956"/>
          <a:ext cx="2105661" cy="572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Asigna</a:t>
          </a:r>
          <a:r>
            <a:rPr lang="es-ES" sz="1100" b="1" baseline="0"/>
            <a:t> una calificación utilizando la matriz y BuscarV Aproximado.</a:t>
          </a:r>
          <a:endParaRPr lang="es-ES" sz="1100" b="1"/>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82232</xdr:colOff>
      <xdr:row>0</xdr:row>
      <xdr:rowOff>167322</xdr:rowOff>
    </xdr:from>
    <xdr:to>
      <xdr:col>2</xdr:col>
      <xdr:colOff>737235</xdr:colOff>
      <xdr:row>6</xdr:row>
      <xdr:rowOff>70939</xdr:rowOff>
    </xdr:to>
    <xdr:pic>
      <xdr:nvPicPr>
        <xdr:cNvPr id="2" name="Imagen 1">
          <a:extLst>
            <a:ext uri="{FF2B5EF4-FFF2-40B4-BE49-F238E27FC236}">
              <a16:creationId xmlns:a16="http://schemas.microsoft.com/office/drawing/2014/main" id="{25CBFA11-B2AC-4E86-B085-FC3AED9D337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79412" y="167322"/>
          <a:ext cx="2057083" cy="100089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45CFAD-3702-41D1-A71C-2ADBF1052D85}" name="Tabla1" displayName="Tabla1" ref="B16:O29">
  <autoFilter ref="B16:O29" xr:uid="{7F38103F-3CEC-4B92-ABE2-3509CA17477C}"/>
  <tableColumns count="14">
    <tableColumn id="1" xr3:uid="{84EF7155-712B-49E0-857F-5BCD4C723C26}" name="Sucursales" totalsRowLabel="Total"/>
    <tableColumn id="2" xr3:uid="{3D29EF4F-09EB-4A09-BD5B-D2E1BA757948}" name="Enero" dataDxfId="161" totalsRowDxfId="160"/>
    <tableColumn id="3" xr3:uid="{1E418212-2277-49A8-9C60-5B8D49B97385}" name="Febrero" dataDxfId="159" totalsRowDxfId="158"/>
    <tableColumn id="4" xr3:uid="{C7BBF84F-3930-43EE-A881-A0DAF8FAEF64}" name="Marzo" dataDxfId="157" totalsRowDxfId="156"/>
    <tableColumn id="5" xr3:uid="{233F02F3-F79C-42C6-90B1-8C6BF431DA01}" name="Abril" dataDxfId="155" totalsRowDxfId="154"/>
    <tableColumn id="6" xr3:uid="{4A358B4F-AC34-4579-AF6C-18D7B1F265DA}" name="Mayo" dataDxfId="153" totalsRowDxfId="152"/>
    <tableColumn id="7" xr3:uid="{2ACF0A14-FD7F-430C-809B-15BC8636E9E6}" name="Junio" dataDxfId="151" totalsRowDxfId="150"/>
    <tableColumn id="8" xr3:uid="{50845E7D-CABC-4A8F-85C8-F2FD90C0E225}" name="Julio" dataDxfId="149" totalsRowDxfId="148"/>
    <tableColumn id="9" xr3:uid="{C7BCCA14-2B1B-4A3F-A62A-E0A5CA339EB7}" name="Agosto" dataDxfId="147" totalsRowDxfId="146"/>
    <tableColumn id="10" xr3:uid="{32DDE811-2542-4081-9D0C-A76E91B29CAF}" name="Septiembre" dataDxfId="145" totalsRowDxfId="144"/>
    <tableColumn id="11" xr3:uid="{7D479781-F329-444D-BE4C-908A5F640A54}" name="Octubre" dataDxfId="143" totalsRowDxfId="142"/>
    <tableColumn id="12" xr3:uid="{274CCB44-12B4-497B-B938-6C7C81D14CA9}" name="Noviembre" dataDxfId="141" totalsRowDxfId="140"/>
    <tableColumn id="13" xr3:uid="{1F8B24E1-3284-4901-AEE9-FF4D58E5AF95}" name="Diciembre" totalsRowFunction="sum" dataDxfId="139" totalsRowDxfId="138"/>
    <tableColumn id="14" xr3:uid="{D95C07F4-E30A-4C42-BC57-D12708226CD9}" name="Totales" dataDxfId="137">
      <calculatedColumnFormula>SUM(C17:N17)</calculatedColumnFormula>
    </tableColumn>
  </tableColumns>
  <tableStyleInfo name="TableStyleLight8"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C55F912-0BAB-4B66-80E8-B47303CFCF4E}" name="Tabla17" displayName="Tabla17" ref="B16:O29">
  <autoFilter ref="B16:O29" xr:uid="{7F38103F-3CEC-4B92-ABE2-3509CA17477C}"/>
  <tableColumns count="14">
    <tableColumn id="1" xr3:uid="{EE60C6A0-42BB-4F79-8C06-88A427EF719A}" name="Sucursales" totalsRowLabel="Total"/>
    <tableColumn id="2" xr3:uid="{EA1F62FE-5E37-4307-94CD-453B0149DD67}" name="Enero" dataDxfId="108" totalsRowDxfId="109"/>
    <tableColumn id="3" xr3:uid="{8B6BAE27-E946-4850-A81F-5CF40488B424}" name="Febrero" dataDxfId="106" totalsRowDxfId="107"/>
    <tableColumn id="4" xr3:uid="{755A1130-0B22-4194-9E10-3CD72B816D68}" name="Marzo" dataDxfId="104" totalsRowDxfId="105"/>
    <tableColumn id="5" xr3:uid="{AF646C4F-6BA9-4CFF-925E-0D67A411D688}" name="Abril" dataDxfId="102" totalsRowDxfId="103"/>
    <tableColumn id="6" xr3:uid="{94329576-759E-4DE6-B0B8-76A101CDA559}" name="Mayo" dataDxfId="100" totalsRowDxfId="101"/>
    <tableColumn id="7" xr3:uid="{CB86E54B-2809-45B7-8F68-59F20EAD03B0}" name="Junio" dataDxfId="98" totalsRowDxfId="99"/>
    <tableColumn id="8" xr3:uid="{A1070681-8D3E-4928-873C-BC3F5ADC1CBA}" name="Julio" dataDxfId="96" totalsRowDxfId="97"/>
    <tableColumn id="9" xr3:uid="{6BB0121A-DA96-4602-9E9C-5203FC029BA6}" name="Agosto" dataDxfId="94" totalsRowDxfId="95"/>
    <tableColumn id="10" xr3:uid="{430776A5-6DA2-48DD-8565-DDD4A63B874F}" name="Septiembre" dataDxfId="92" totalsRowDxfId="93"/>
    <tableColumn id="11" xr3:uid="{DAE76BE1-69D5-4A0D-87D3-0A4B267A4AAC}" name="Octubre" dataDxfId="90" totalsRowDxfId="91"/>
    <tableColumn id="12" xr3:uid="{DCA1C93E-DB65-4E2F-B5DE-351207BA6568}" name="Noviembre" dataDxfId="88" totalsRowDxfId="89"/>
    <tableColumn id="13" xr3:uid="{CC47B6F4-5F14-4B49-A8A1-2091B84CC689}" name="Diciembre" totalsRowFunction="sum" dataDxfId="86" totalsRowDxfId="87"/>
    <tableColumn id="14" xr3:uid="{8B6A7EB7-4C6A-44EC-BEE3-C053A4E262A1}" name="Totales" dataDxfId="85">
      <calculatedColumnFormula>SUM(C17:N17)</calculatedColumnFormula>
    </tableColumn>
  </tableColumns>
  <tableStyleInfo name="TableStyleLight8" showFirstColumn="0"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25499AB-B534-4644-BBC8-511A899CD534}" name="Tabla18" displayName="Tabla18" ref="B16:O29">
  <autoFilter ref="B16:O29" xr:uid="{7F38103F-3CEC-4B92-ABE2-3509CA17477C}"/>
  <tableColumns count="14">
    <tableColumn id="1" xr3:uid="{F22BCBAC-2393-400C-88F2-42FE61B3A48F}" name="Sucursales" totalsRowLabel="Total"/>
    <tableColumn id="2" xr3:uid="{B5B8DED6-3BF2-44AE-810D-D8708CC14325}" name="Enero" dataDxfId="63" totalsRowDxfId="64"/>
    <tableColumn id="3" xr3:uid="{B52C8CEA-26F6-4CCA-80D9-5EFAB5B3120D}" name="Febrero" dataDxfId="61" totalsRowDxfId="62"/>
    <tableColumn id="4" xr3:uid="{08C2A50C-2EFF-4DC0-A357-C43D8E37820C}" name="Marzo" dataDxfId="59" totalsRowDxfId="60"/>
    <tableColumn id="5" xr3:uid="{3BC9643C-55EE-4592-95FF-A508508876B5}" name="Abril" dataDxfId="57" totalsRowDxfId="58"/>
    <tableColumn id="6" xr3:uid="{148FDC15-D174-47A0-ADC8-637E093DFB56}" name="Mayo" dataDxfId="55" totalsRowDxfId="56"/>
    <tableColumn id="7" xr3:uid="{E9F13626-579E-4077-B302-B05C6574568A}" name="Junio" dataDxfId="53" totalsRowDxfId="54"/>
    <tableColumn id="8" xr3:uid="{2C06ACAD-C039-4F26-9074-9D06493E0D02}" name="Julio" dataDxfId="51" totalsRowDxfId="52"/>
    <tableColumn id="9" xr3:uid="{987E9322-F462-48BF-A7DF-668DA6AD55CC}" name="Agosto" dataDxfId="49" totalsRowDxfId="50"/>
    <tableColumn id="10" xr3:uid="{720EAE37-F7E2-441C-AA70-03570804392A}" name="Septiembre" dataDxfId="47" totalsRowDxfId="48"/>
    <tableColumn id="11" xr3:uid="{60343FC4-607F-47B4-8823-27A760BA57F4}" name="Octubre" dataDxfId="45" totalsRowDxfId="46"/>
    <tableColumn id="12" xr3:uid="{D729FCDC-6A86-4A33-9B3C-DCF4405F3871}" name="Noviembre" dataDxfId="43" totalsRowDxfId="44"/>
    <tableColumn id="13" xr3:uid="{3D038DBA-8BA9-4BD7-9EDC-27F0DEF0DA4A}" name="Diciembre" totalsRowFunction="sum" dataDxfId="41" totalsRowDxfId="42"/>
    <tableColumn id="14" xr3:uid="{90EA9B37-1527-41AE-9BF3-0471AD898214}" name="Totales" dataDxfId="40">
      <calculatedColumnFormula>SUM(C17:N17)</calculatedColumnFormula>
    </tableColumn>
  </tableColumns>
  <tableStyleInfo name="TableStyleLight8"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E23FD86-129A-4C0A-B42F-E67DD8ABAA0D}" name="Tabla189" displayName="Tabla189" ref="B16:O29">
  <autoFilter ref="B16:O29" xr:uid="{7F38103F-3CEC-4B92-ABE2-3509CA17477C}"/>
  <tableColumns count="14">
    <tableColumn id="1" xr3:uid="{14AD8AF2-5451-4703-93FE-42AF142FAE9D}" name="Sucursales" totalsRowLabel="Total"/>
    <tableColumn id="2" xr3:uid="{B08D88AD-4A27-42B3-A739-3930C582461A}" name="Enero" dataDxfId="36" totalsRowDxfId="37"/>
    <tableColumn id="3" xr3:uid="{67DE8B49-E185-4679-87BA-E25C9A877B1F}" name="Febrero" dataDxfId="34" totalsRowDxfId="35"/>
    <tableColumn id="4" xr3:uid="{7DF1E9E5-68C7-417C-9D3D-ED9C4CB2816A}" name="Marzo" dataDxfId="32" totalsRowDxfId="33"/>
    <tableColumn id="5" xr3:uid="{DE71F55A-B684-41BB-9A5E-37B2C5B1E4BE}" name="Abril" dataDxfId="30" totalsRowDxfId="31"/>
    <tableColumn id="6" xr3:uid="{45D8C735-3E68-42B8-AC82-CD7C3E783464}" name="Mayo" dataDxfId="28" totalsRowDxfId="29"/>
    <tableColumn id="7" xr3:uid="{0D72F69A-0E31-424D-81F6-F436A86924A7}" name="Junio" dataDxfId="26" totalsRowDxfId="27"/>
    <tableColumn id="8" xr3:uid="{28E8560D-FFF8-4E02-A10C-029F110AA6DC}" name="Julio" dataDxfId="24" totalsRowDxfId="25"/>
    <tableColumn id="9" xr3:uid="{1CA7A201-4952-4723-A210-3F333A448F64}" name="Agosto" dataDxfId="22" totalsRowDxfId="23"/>
    <tableColumn id="10" xr3:uid="{D14B5798-25C2-45E3-AE43-32F8447B9F6F}" name="Septiembre" dataDxfId="20" totalsRowDxfId="21"/>
    <tableColumn id="11" xr3:uid="{0DEBBEDC-5BAC-4973-843F-A08BC30344CF}" name="Octubre" dataDxfId="18" totalsRowDxfId="19"/>
    <tableColumn id="12" xr3:uid="{20A919C4-F202-48ED-9092-C14CF3BDECEB}" name="Noviembre" dataDxfId="16" totalsRowDxfId="17"/>
    <tableColumn id="13" xr3:uid="{10D6B532-36CE-451C-B5B8-64BB1503EF02}" name="Diciembre" totalsRowFunction="sum" dataDxfId="14" totalsRowDxfId="15"/>
    <tableColumn id="14" xr3:uid="{B4301EF1-DFD7-4294-86D0-6143943BC0F4}" name="Totales" dataDxfId="13">
      <calculatedColumnFormula>SUM(C17:N17)</calculatedColumnFormula>
    </tableColumn>
  </tableColumns>
  <tableStyleInfo name="TableStyleLight8"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12E0BE-4411-4691-A79D-C01DF22B6BD3}" name="Tabla2" displayName="Tabla2" ref="B8:I357" totalsRowShown="0" headerRowDxfId="136" dataDxfId="135">
  <autoFilter ref="B8:I357" xr:uid="{B198F370-7BC3-45AC-9C81-71CD18104604}"/>
  <tableColumns count="8">
    <tableColumn id="1" xr3:uid="{1F5E872F-9D42-49BD-83D2-CF1BCED1FE95}" name="Fecha" dataDxfId="134"/>
    <tableColumn id="2" xr3:uid="{4B2AEFAE-A190-4C61-A26A-01C6F6F9F5C2}" name="Producto" dataDxfId="133"/>
    <tableColumn id="3" xr3:uid="{C9115152-6183-4E6B-967B-CBA2B60315AF}" name="Categoría" dataDxfId="132"/>
    <tableColumn id="4" xr3:uid="{DD789701-734D-4E3F-85F5-F99D11C28F03}" name="Cantidad Vendida" dataDxfId="131"/>
    <tableColumn id="5" xr3:uid="{B0D28621-6CAB-456E-8C1C-C493D1D77522}" name="Precio de Costo Unitario" dataDxfId="130"/>
    <tableColumn id="6" xr3:uid="{C044097B-DDE6-4C50-A5A1-D8AA916E82DB}" name="Precio de Venta Unitario" dataDxfId="129"/>
    <tableColumn id="7" xr3:uid="{E3F87E30-DA46-4E4D-BFED-C8CEE936CDE1}" name="Ganancia" dataDxfId="128"/>
    <tableColumn id="8" xr3:uid="{72641DE4-A298-46B1-B2CA-1AC820A7FE96}" name="Corrección" dataDxfId="127">
      <calculatedColumnFormula>+IF(Tabla2[[#This Row],[Ganancia]]=J9,"✔","✘")</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89132-C8E6-4A86-890E-B06A573FABE9}" name="Tabla26" displayName="Tabla26" ref="B8:I357" totalsRowShown="0" headerRowDxfId="126" dataDxfId="125">
  <autoFilter ref="B8:I357" xr:uid="{B198F370-7BC3-45AC-9C81-71CD18104604}"/>
  <tableColumns count="8">
    <tableColumn id="1" xr3:uid="{5D4C1AC1-97EE-41A2-AFE5-11FBA7BBEB7F}" name="Fecha" dataDxfId="124"/>
    <tableColumn id="2" xr3:uid="{E27D0D90-9A39-47DA-B7EB-985940F25892}" name="Producto" dataDxfId="123"/>
    <tableColumn id="3" xr3:uid="{97296B66-6E3B-44D2-9314-1E858639A1AE}" name="Categoría" dataDxfId="122"/>
    <tableColumn id="4" xr3:uid="{F52D692B-18CC-43CF-BFA0-CDFDE0E735EA}" name="Cantidad Vendida" dataDxfId="121"/>
    <tableColumn id="5" xr3:uid="{A3A4C4A9-762E-41E9-8BF9-05EB62BAC493}" name="Precio de Costo Unitario" dataDxfId="120"/>
    <tableColumn id="6" xr3:uid="{3AC57C76-8E35-4FF4-8BDA-E9CFA6A074DA}" name="Precio de Venta Unitario" dataDxfId="119"/>
    <tableColumn id="7" xr3:uid="{31BC8DF9-21E0-4C92-A41F-71BE347DB8A3}" name="Ganancia Total" dataDxfId="118"/>
    <tableColumn id="8" xr3:uid="{4045F606-0E21-44A2-8E19-11E2654A2697}" name="Corrección" dataDxfId="117">
      <calculatedColumnFormula>+IF(Tabla26[[#This Row],[Ganancia Total]]=J9,"✔","✘")</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2EF8AA-9B2D-4C3E-961C-37062ECACF2B}" name="Tabla2610" displayName="Tabla2610" ref="B8:I357" totalsRowShown="0" headerRowDxfId="9" dataDxfId="8">
  <autoFilter ref="B8:I357" xr:uid="{B198F370-7BC3-45AC-9C81-71CD18104604}"/>
  <tableColumns count="8">
    <tableColumn id="1" xr3:uid="{25E80752-82CC-4CFD-843A-C881EE288DF2}" name="Fecha" dataDxfId="7"/>
    <tableColumn id="2" xr3:uid="{43924107-24F7-4B11-BE95-196D476EA945}" name="Producto" dataDxfId="6"/>
    <tableColumn id="3" xr3:uid="{606C009C-84F0-479B-8504-D3E98A908084}" name="Categoría" dataDxfId="3">
      <calculatedColumnFormula>+INDEX(INVENTARIO[],MATCH(Tabla2610[[#This Row],[Producto]],INVENTARIO[Producto],0),1)</calculatedColumnFormula>
    </tableColumn>
    <tableColumn id="4" xr3:uid="{2F6D1A81-4FC6-49E0-AF75-E5BC9556E12B}" name="Cantidad Vendida" dataDxfId="5"/>
    <tableColumn id="5" xr3:uid="{C6D54D91-38F5-4563-BD27-5D6558AC85C7}" name="Precio de Costo Unitario" dataDxfId="2">
      <calculatedColumnFormula>+INDEX(INVENTARIO[],MATCH(Tabla2610[[#This Row],[Producto]],INVENTARIO[Producto],0),3)</calculatedColumnFormula>
    </tableColumn>
    <tableColumn id="6" xr3:uid="{04D989D8-FFA3-44CF-A510-F136C5B02C59}" name="Precio de Venta Unitario" dataDxfId="1">
      <calculatedColumnFormula>+Tabla2610[[#This Row],[Precio de Costo Unitario]]*30%+Tabla2610[[#This Row],[Precio de Costo Unitario]]</calculatedColumnFormula>
    </tableColumn>
    <tableColumn id="7" xr3:uid="{7AC2E620-06F8-463E-BA48-3BAB4740D285}" name="Ganancia TOTAL" dataDxfId="0">
      <calculatedColumnFormula>+Tabla2610[[#This Row],[Cantidad Vendida]]*Tabla2610[[#This Row],[Precio de Venta Unitario]]-Tabla2610[[#This Row],[Cantidad Vendida]]*Tabla2610[[#This Row],[Precio de Costo Unitario]]</calculatedColumnFormula>
    </tableColumn>
    <tableColumn id="8" xr3:uid="{42F0CD02-0867-4FDB-B54C-E2A3223D2B55}" name="Corrección" dataDxfId="4">
      <calculatedColumnFormula>+IF(Tabla2610[[#This Row],[Ganancia TOTAL]]=J9,"✔","✘")</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AFC7B34-86BC-4E9F-9B22-505B50C1A5D2}" name="INVENTARIO" displayName="INVENTARIO" ref="A2:C49" totalsRowCount="1" headerRowDxfId="116">
  <autoFilter ref="A2:C48" xr:uid="{7C7E5095-52A1-4894-8C28-3D020BCF7445}"/>
  <tableColumns count="3">
    <tableColumn id="2" xr3:uid="{5DEF2BE5-5AB8-4A33-B0A1-AB2212D7622C}" name="Producto" dataDxfId="115" totalsRowDxfId="114"/>
    <tableColumn id="6" xr3:uid="{B6BFFCF9-47FA-40CA-B75E-1A0A63BFB511}" name="Categoría" totalsRowLabel="Total" dataDxfId="113" totalsRowDxfId="112"/>
    <tableColumn id="3" xr3:uid="{40C019FC-7725-49C9-9713-47B7E1E5AAC2}" name="Precio de Costo" totalsRowFunction="sum" dataDxfId="111" totalsRowDxfId="110"/>
  </tableColumns>
  <tableStyleInfo name="TableStyleMedium2"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5.xml"/><Relationship Id="rId4" Type="http://schemas.openxmlformats.org/officeDocument/2006/relationships/table" Target="../tables/table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12.xml"/><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drawing" Target="../drawings/drawing13.xml"/><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91413-1365-4A04-920E-4DA421030C09}">
  <sheetPr>
    <tabColor rgb="FFFF0066"/>
  </sheetPr>
  <dimension ref="A2:N25"/>
  <sheetViews>
    <sheetView showGridLines="0" tabSelected="1" zoomScale="120" zoomScaleNormal="120" workbookViewId="0">
      <selection activeCell="A8" sqref="A8:N23"/>
    </sheetView>
  </sheetViews>
  <sheetFormatPr baseColWidth="10" defaultRowHeight="14.4" x14ac:dyDescent="0.3"/>
  <cols>
    <col min="1" max="16384" width="11.5546875" style="1"/>
  </cols>
  <sheetData>
    <row r="2" spans="1:14" x14ac:dyDescent="0.3">
      <c r="A2" s="2"/>
      <c r="B2" s="2"/>
      <c r="C2" s="2"/>
      <c r="D2" s="2"/>
      <c r="E2" s="90" t="s">
        <v>77</v>
      </c>
      <c r="F2" s="90"/>
      <c r="G2" s="90"/>
      <c r="H2" s="90"/>
      <c r="I2" s="90"/>
      <c r="J2" s="90"/>
      <c r="K2" s="90"/>
      <c r="L2" s="90"/>
      <c r="M2" s="90"/>
      <c r="N2" s="90"/>
    </row>
    <row r="3" spans="1:14" x14ac:dyDescent="0.3">
      <c r="A3" s="2"/>
      <c r="B3" s="2"/>
      <c r="C3" s="2"/>
      <c r="D3" s="2"/>
      <c r="E3" s="90"/>
      <c r="F3" s="90"/>
      <c r="G3" s="90"/>
      <c r="H3" s="90"/>
      <c r="I3" s="90"/>
      <c r="J3" s="90"/>
      <c r="K3" s="90"/>
      <c r="L3" s="90"/>
      <c r="M3" s="90"/>
      <c r="N3" s="90"/>
    </row>
    <row r="4" spans="1:14" x14ac:dyDescent="0.3">
      <c r="A4" s="2"/>
      <c r="B4" s="2"/>
      <c r="C4" s="2"/>
      <c r="D4" s="2"/>
      <c r="E4" s="90"/>
      <c r="F4" s="90"/>
      <c r="G4" s="90"/>
      <c r="H4" s="90"/>
      <c r="I4" s="90"/>
      <c r="J4" s="90"/>
      <c r="K4" s="90"/>
      <c r="L4" s="90"/>
      <c r="M4" s="90"/>
      <c r="N4" s="90"/>
    </row>
    <row r="5" spans="1:14" x14ac:dyDescent="0.3">
      <c r="A5" s="2"/>
      <c r="B5" s="2"/>
      <c r="C5" s="2"/>
      <c r="D5" s="2"/>
      <c r="E5" s="90"/>
      <c r="F5" s="90"/>
      <c r="G5" s="90"/>
      <c r="H5" s="90"/>
      <c r="I5" s="90"/>
      <c r="J5" s="90"/>
      <c r="K5" s="90"/>
      <c r="L5" s="90"/>
      <c r="M5" s="90"/>
      <c r="N5" s="90"/>
    </row>
    <row r="6" spans="1:14" x14ac:dyDescent="0.3">
      <c r="A6" s="2"/>
      <c r="B6" s="2"/>
      <c r="C6" s="2"/>
      <c r="D6" s="2"/>
      <c r="E6" s="90"/>
      <c r="F6" s="90"/>
      <c r="G6" s="90"/>
      <c r="H6" s="90"/>
      <c r="I6" s="90"/>
      <c r="J6" s="90"/>
      <c r="K6" s="90"/>
      <c r="L6" s="90"/>
      <c r="M6" s="90"/>
      <c r="N6" s="90"/>
    </row>
    <row r="8" spans="1:14" ht="14.4" customHeight="1" x14ac:dyDescent="0.3">
      <c r="A8" s="91" t="s">
        <v>0</v>
      </c>
      <c r="B8" s="91"/>
      <c r="C8" s="91"/>
      <c r="D8" s="91"/>
      <c r="E8" s="91"/>
      <c r="F8" s="91"/>
      <c r="G8" s="91"/>
      <c r="H8" s="91"/>
      <c r="I8" s="91"/>
      <c r="J8" s="91"/>
      <c r="K8" s="91"/>
      <c r="L8" s="91"/>
      <c r="M8" s="91"/>
      <c r="N8" s="91"/>
    </row>
    <row r="9" spans="1:14" ht="14.4" customHeight="1" x14ac:dyDescent="0.3">
      <c r="A9" s="91"/>
      <c r="B9" s="91"/>
      <c r="C9" s="91"/>
      <c r="D9" s="91"/>
      <c r="E9" s="91"/>
      <c r="F9" s="91"/>
      <c r="G9" s="91"/>
      <c r="H9" s="91"/>
      <c r="I9" s="91"/>
      <c r="J9" s="91"/>
      <c r="K9" s="91"/>
      <c r="L9" s="91"/>
      <c r="M9" s="91"/>
      <c r="N9" s="91"/>
    </row>
    <row r="10" spans="1:14" ht="14.4" customHeight="1" x14ac:dyDescent="0.3">
      <c r="A10" s="91"/>
      <c r="B10" s="91"/>
      <c r="C10" s="91"/>
      <c r="D10" s="91"/>
      <c r="E10" s="91"/>
      <c r="F10" s="91"/>
      <c r="G10" s="91"/>
      <c r="H10" s="91"/>
      <c r="I10" s="91"/>
      <c r="J10" s="91"/>
      <c r="K10" s="91"/>
      <c r="L10" s="91"/>
      <c r="M10" s="91"/>
      <c r="N10" s="91"/>
    </row>
    <row r="11" spans="1:14" ht="14.4" customHeight="1" x14ac:dyDescent="0.3">
      <c r="A11" s="91"/>
      <c r="B11" s="91"/>
      <c r="C11" s="91"/>
      <c r="D11" s="91"/>
      <c r="E11" s="91"/>
      <c r="F11" s="91"/>
      <c r="G11" s="91"/>
      <c r="H11" s="91"/>
      <c r="I11" s="91"/>
      <c r="J11" s="91"/>
      <c r="K11" s="91"/>
      <c r="L11" s="91"/>
      <c r="M11" s="91"/>
      <c r="N11" s="91"/>
    </row>
    <row r="12" spans="1:14" ht="14.4" customHeight="1" x14ac:dyDescent="0.3">
      <c r="A12" s="91"/>
      <c r="B12" s="91"/>
      <c r="C12" s="91"/>
      <c r="D12" s="91"/>
      <c r="E12" s="91"/>
      <c r="F12" s="91"/>
      <c r="G12" s="91"/>
      <c r="H12" s="91"/>
      <c r="I12" s="91"/>
      <c r="J12" s="91"/>
      <c r="K12" s="91"/>
      <c r="L12" s="91"/>
      <c r="M12" s="91"/>
      <c r="N12" s="91"/>
    </row>
    <row r="13" spans="1:14" ht="14.4" customHeight="1" x14ac:dyDescent="0.3">
      <c r="A13" s="91"/>
      <c r="B13" s="91"/>
      <c r="C13" s="91"/>
      <c r="D13" s="91"/>
      <c r="E13" s="91"/>
      <c r="F13" s="91"/>
      <c r="G13" s="91"/>
      <c r="H13" s="91"/>
      <c r="I13" s="91"/>
      <c r="J13" s="91"/>
      <c r="K13" s="91"/>
      <c r="L13" s="91"/>
      <c r="M13" s="91"/>
      <c r="N13" s="91"/>
    </row>
    <row r="14" spans="1:14" ht="14.4" customHeight="1" x14ac:dyDescent="0.3">
      <c r="A14" s="91"/>
      <c r="B14" s="91"/>
      <c r="C14" s="91"/>
      <c r="D14" s="91"/>
      <c r="E14" s="91"/>
      <c r="F14" s="91"/>
      <c r="G14" s="91"/>
      <c r="H14" s="91"/>
      <c r="I14" s="91"/>
      <c r="J14" s="91"/>
      <c r="K14" s="91"/>
      <c r="L14" s="91"/>
      <c r="M14" s="91"/>
      <c r="N14" s="91"/>
    </row>
    <row r="15" spans="1:14" ht="14.4" customHeight="1" x14ac:dyDescent="0.3">
      <c r="A15" s="91"/>
      <c r="B15" s="91"/>
      <c r="C15" s="91"/>
      <c r="D15" s="91"/>
      <c r="E15" s="91"/>
      <c r="F15" s="91"/>
      <c r="G15" s="91"/>
      <c r="H15" s="91"/>
      <c r="I15" s="91"/>
      <c r="J15" s="91"/>
      <c r="K15" s="91"/>
      <c r="L15" s="91"/>
      <c r="M15" s="91"/>
      <c r="N15" s="91"/>
    </row>
    <row r="16" spans="1:14" ht="14.4" customHeight="1" x14ac:dyDescent="0.3">
      <c r="A16" s="91"/>
      <c r="B16" s="91"/>
      <c r="C16" s="91"/>
      <c r="D16" s="91"/>
      <c r="E16" s="91"/>
      <c r="F16" s="91"/>
      <c r="G16" s="91"/>
      <c r="H16" s="91"/>
      <c r="I16" s="91"/>
      <c r="J16" s="91"/>
      <c r="K16" s="91"/>
      <c r="L16" s="91"/>
      <c r="M16" s="91"/>
      <c r="N16" s="91"/>
    </row>
    <row r="17" spans="1:14" ht="14.4" customHeight="1" x14ac:dyDescent="0.3">
      <c r="A17" s="91"/>
      <c r="B17" s="91"/>
      <c r="C17" s="91"/>
      <c r="D17" s="91"/>
      <c r="E17" s="91"/>
      <c r="F17" s="91"/>
      <c r="G17" s="91"/>
      <c r="H17" s="91"/>
      <c r="I17" s="91"/>
      <c r="J17" s="91"/>
      <c r="K17" s="91"/>
      <c r="L17" s="91"/>
      <c r="M17" s="91"/>
      <c r="N17" s="91"/>
    </row>
    <row r="18" spans="1:14" ht="14.4" customHeight="1" x14ac:dyDescent="0.3">
      <c r="A18" s="91"/>
      <c r="B18" s="91"/>
      <c r="C18" s="91"/>
      <c r="D18" s="91"/>
      <c r="E18" s="91"/>
      <c r="F18" s="91"/>
      <c r="G18" s="91"/>
      <c r="H18" s="91"/>
      <c r="I18" s="91"/>
      <c r="J18" s="91"/>
      <c r="K18" s="91"/>
      <c r="L18" s="91"/>
      <c r="M18" s="91"/>
      <c r="N18" s="91"/>
    </row>
    <row r="19" spans="1:14" ht="14.4" customHeight="1" x14ac:dyDescent="0.3">
      <c r="A19" s="91"/>
      <c r="B19" s="91"/>
      <c r="C19" s="91"/>
      <c r="D19" s="91"/>
      <c r="E19" s="91"/>
      <c r="F19" s="91"/>
      <c r="G19" s="91"/>
      <c r="H19" s="91"/>
      <c r="I19" s="91"/>
      <c r="J19" s="91"/>
      <c r="K19" s="91"/>
      <c r="L19" s="91"/>
      <c r="M19" s="91"/>
      <c r="N19" s="91"/>
    </row>
    <row r="20" spans="1:14" ht="14.4" customHeight="1" x14ac:dyDescent="0.3">
      <c r="A20" s="91"/>
      <c r="B20" s="91"/>
      <c r="C20" s="91"/>
      <c r="D20" s="91"/>
      <c r="E20" s="91"/>
      <c r="F20" s="91"/>
      <c r="G20" s="91"/>
      <c r="H20" s="91"/>
      <c r="I20" s="91"/>
      <c r="J20" s="91"/>
      <c r="K20" s="91"/>
      <c r="L20" s="91"/>
      <c r="M20" s="91"/>
      <c r="N20" s="91"/>
    </row>
    <row r="21" spans="1:14" ht="14.4" customHeight="1" x14ac:dyDescent="0.3">
      <c r="A21" s="91"/>
      <c r="B21" s="91"/>
      <c r="C21" s="91"/>
      <c r="D21" s="91"/>
      <c r="E21" s="91"/>
      <c r="F21" s="91"/>
      <c r="G21" s="91"/>
      <c r="H21" s="91"/>
      <c r="I21" s="91"/>
      <c r="J21" s="91"/>
      <c r="K21" s="91"/>
      <c r="L21" s="91"/>
      <c r="M21" s="91"/>
      <c r="N21" s="91"/>
    </row>
    <row r="22" spans="1:14" ht="14.4" customHeight="1" x14ac:dyDescent="0.3">
      <c r="A22" s="91"/>
      <c r="B22" s="91"/>
      <c r="C22" s="91"/>
      <c r="D22" s="91"/>
      <c r="E22" s="91"/>
      <c r="F22" s="91"/>
      <c r="G22" s="91"/>
      <c r="H22" s="91"/>
      <c r="I22" s="91"/>
      <c r="J22" s="91"/>
      <c r="K22" s="91"/>
      <c r="L22" s="91"/>
      <c r="M22" s="91"/>
      <c r="N22" s="91"/>
    </row>
    <row r="23" spans="1:14" ht="14.4" customHeight="1" x14ac:dyDescent="0.3">
      <c r="A23" s="91"/>
      <c r="B23" s="91"/>
      <c r="C23" s="91"/>
      <c r="D23" s="91"/>
      <c r="E23" s="91"/>
      <c r="F23" s="91"/>
      <c r="G23" s="91"/>
      <c r="H23" s="91"/>
      <c r="I23" s="91"/>
      <c r="J23" s="91"/>
      <c r="K23" s="91"/>
      <c r="L23" s="91"/>
      <c r="M23" s="91"/>
      <c r="N23" s="91"/>
    </row>
    <row r="24" spans="1:14" ht="14.4" customHeight="1" x14ac:dyDescent="0.3">
      <c r="A24" s="52"/>
      <c r="B24" s="52"/>
      <c r="C24" s="52"/>
      <c r="D24" s="52"/>
      <c r="E24" s="52"/>
      <c r="F24" s="52"/>
      <c r="G24" s="52"/>
      <c r="H24" s="52"/>
      <c r="I24" s="52"/>
      <c r="J24" s="52"/>
      <c r="K24" s="52"/>
      <c r="L24" s="52"/>
      <c r="M24" s="52"/>
    </row>
    <row r="25" spans="1:14" ht="14.4" customHeight="1" x14ac:dyDescent="0.3">
      <c r="A25" s="52"/>
      <c r="B25" s="52"/>
      <c r="C25" s="52"/>
      <c r="D25" s="52"/>
      <c r="E25" s="52"/>
      <c r="F25" s="52"/>
      <c r="G25" s="52"/>
      <c r="H25" s="52"/>
      <c r="I25" s="52"/>
      <c r="J25" s="52"/>
      <c r="K25" s="52"/>
      <c r="L25" s="52"/>
      <c r="M25" s="52"/>
    </row>
  </sheetData>
  <mergeCells count="2">
    <mergeCell ref="E2:N6"/>
    <mergeCell ref="A8:N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D1C2E-9385-435D-BDDC-595BD39B2344}">
  <sheetPr>
    <tabColor rgb="FFC00000"/>
  </sheetPr>
  <dimension ref="A1:O32"/>
  <sheetViews>
    <sheetView showGridLines="0" zoomScale="96" zoomScaleNormal="96" workbookViewId="0">
      <selection activeCell="C14" sqref="C14"/>
    </sheetView>
  </sheetViews>
  <sheetFormatPr baseColWidth="10" defaultRowHeight="14.4" x14ac:dyDescent="0.3"/>
  <cols>
    <col min="1" max="1" width="4.33203125" customWidth="1"/>
    <col min="2" max="2" width="20.44140625" bestFit="1" customWidth="1"/>
    <col min="3" max="3" width="26.109375" customWidth="1"/>
    <col min="4" max="15" width="15.88671875" bestFit="1" customWidth="1"/>
    <col min="16" max="16" width="16" bestFit="1" customWidth="1"/>
  </cols>
  <sheetData>
    <row r="1" spans="1:15" s="1" customFormat="1" x14ac:dyDescent="0.3"/>
    <row r="2" spans="1:15" s="1" customFormat="1" x14ac:dyDescent="0.3">
      <c r="A2" s="2"/>
      <c r="B2" s="2"/>
      <c r="C2" s="2"/>
      <c r="D2" s="90" t="s">
        <v>212</v>
      </c>
      <c r="E2" s="90"/>
      <c r="F2" s="90"/>
      <c r="G2" s="90"/>
      <c r="H2" s="90"/>
      <c r="I2" s="90"/>
      <c r="J2" s="90"/>
      <c r="K2" s="90"/>
      <c r="L2" s="90"/>
      <c r="M2" s="90"/>
    </row>
    <row r="3" spans="1:15" s="1" customFormat="1" x14ac:dyDescent="0.3">
      <c r="A3" s="2"/>
      <c r="B3" s="2"/>
      <c r="C3" s="2"/>
      <c r="D3" s="90"/>
      <c r="E3" s="90"/>
      <c r="F3" s="90"/>
      <c r="G3" s="90"/>
      <c r="H3" s="90"/>
      <c r="I3" s="90"/>
      <c r="J3" s="90"/>
      <c r="K3" s="90"/>
      <c r="L3" s="90"/>
      <c r="M3" s="90"/>
    </row>
    <row r="4" spans="1:15" s="1" customFormat="1" x14ac:dyDescent="0.3">
      <c r="A4" s="2"/>
      <c r="B4" s="2"/>
      <c r="C4" s="2"/>
      <c r="D4" s="90"/>
      <c r="E4" s="90"/>
      <c r="F4" s="90"/>
      <c r="G4" s="90"/>
      <c r="H4" s="90"/>
      <c r="I4" s="90"/>
      <c r="J4" s="90"/>
      <c r="K4" s="90"/>
      <c r="L4" s="90"/>
      <c r="M4" s="90"/>
    </row>
    <row r="5" spans="1:15" s="1" customFormat="1" x14ac:dyDescent="0.3">
      <c r="A5" s="2"/>
      <c r="B5" s="2"/>
      <c r="C5" s="2"/>
      <c r="D5" s="90"/>
      <c r="E5" s="90"/>
      <c r="F5" s="90"/>
      <c r="G5" s="90"/>
      <c r="H5" s="90"/>
      <c r="I5" s="90"/>
      <c r="J5" s="90"/>
      <c r="K5" s="90"/>
      <c r="L5" s="90"/>
      <c r="M5" s="90"/>
    </row>
    <row r="6" spans="1:15" s="1" customFormat="1" x14ac:dyDescent="0.3">
      <c r="A6" s="2"/>
      <c r="B6" s="2"/>
      <c r="C6" s="2"/>
      <c r="D6" s="90"/>
      <c r="E6" s="90"/>
      <c r="F6" s="90"/>
      <c r="G6" s="90"/>
      <c r="H6" s="90"/>
      <c r="I6" s="90"/>
      <c r="J6" s="90"/>
      <c r="K6" s="90"/>
      <c r="L6" s="90"/>
      <c r="M6" s="90"/>
    </row>
    <row r="7" spans="1:15" s="1" customFormat="1" x14ac:dyDescent="0.3"/>
    <row r="8" spans="1:15" s="2" customFormat="1" x14ac:dyDescent="0.3"/>
    <row r="9" spans="1:15" s="2" customFormat="1" ht="15" thickBot="1" x14ac:dyDescent="0.35"/>
    <row r="10" spans="1:15" s="2" customFormat="1" ht="15" thickBot="1" x14ac:dyDescent="0.35">
      <c r="B10" s="39" t="s">
        <v>41</v>
      </c>
      <c r="C10" s="43" t="s">
        <v>42</v>
      </c>
      <c r="F10" s="159" t="s">
        <v>213</v>
      </c>
      <c r="G10" s="160"/>
      <c r="H10" s="160"/>
      <c r="I10" s="160"/>
      <c r="J10" s="160"/>
      <c r="K10" s="160"/>
      <c r="L10" s="160"/>
      <c r="M10" s="160"/>
    </row>
    <row r="11" spans="1:15" s="2" customFormat="1" ht="15" thickBot="1" x14ac:dyDescent="0.35">
      <c r="F11" s="160"/>
      <c r="G11" s="160"/>
      <c r="H11" s="160"/>
      <c r="I11" s="160"/>
      <c r="J11" s="160"/>
      <c r="K11" s="160"/>
      <c r="L11" s="160"/>
      <c r="M11" s="160"/>
    </row>
    <row r="12" spans="1:15" s="2" customFormat="1" ht="15" thickBot="1" x14ac:dyDescent="0.35">
      <c r="B12" s="39" t="s">
        <v>67</v>
      </c>
      <c r="C12" s="43" t="s">
        <v>55</v>
      </c>
      <c r="F12" s="160"/>
      <c r="G12" s="160"/>
      <c r="H12" s="160"/>
      <c r="I12" s="160"/>
      <c r="J12" s="160"/>
      <c r="K12" s="160"/>
      <c r="L12" s="160"/>
      <c r="M12" s="160"/>
    </row>
    <row r="13" spans="1:15" s="2" customFormat="1" ht="15" thickBot="1" x14ac:dyDescent="0.35">
      <c r="F13" s="160"/>
      <c r="G13" s="160"/>
      <c r="H13" s="160"/>
      <c r="I13" s="160"/>
      <c r="J13" s="160"/>
      <c r="K13" s="160"/>
      <c r="L13" s="160"/>
      <c r="M13" s="160"/>
    </row>
    <row r="14" spans="1:15" s="2" customFormat="1" ht="15" thickBot="1" x14ac:dyDescent="0.35">
      <c r="B14" s="39" t="s">
        <v>68</v>
      </c>
      <c r="C14" s="42">
        <f>+INDEX(Tabla189[#All],MATCH($C$10,Tabla189[[#All],[Sucursales]],0),MATCH($C$12,Tabla189[#Headers],0))</f>
        <v>203881294</v>
      </c>
      <c r="D14" s="153"/>
      <c r="F14" s="148" t="s">
        <v>210</v>
      </c>
      <c r="G14" s="148"/>
      <c r="H14" s="148"/>
      <c r="I14" s="148"/>
      <c r="J14" s="148"/>
      <c r="K14" s="148"/>
      <c r="L14" s="148"/>
      <c r="M14" s="148"/>
    </row>
    <row r="15" spans="1:15" ht="14.4" customHeight="1" x14ac:dyDescent="0.3"/>
    <row r="16" spans="1:15" ht="14.4" customHeight="1" x14ac:dyDescent="0.3">
      <c r="B16" t="s">
        <v>41</v>
      </c>
      <c r="C16" s="38" t="s">
        <v>55</v>
      </c>
      <c r="D16" s="38" t="s">
        <v>56</v>
      </c>
      <c r="E16" s="38" t="s">
        <v>57</v>
      </c>
      <c r="F16" s="38" t="s">
        <v>58</v>
      </c>
      <c r="G16" s="38" t="s">
        <v>59</v>
      </c>
      <c r="H16" s="38" t="s">
        <v>60</v>
      </c>
      <c r="I16" s="38" t="s">
        <v>61</v>
      </c>
      <c r="J16" s="38" t="s">
        <v>62</v>
      </c>
      <c r="K16" s="38" t="s">
        <v>63</v>
      </c>
      <c r="L16" s="38" t="s">
        <v>64</v>
      </c>
      <c r="M16" s="38" t="s">
        <v>65</v>
      </c>
      <c r="N16" s="38" t="s">
        <v>66</v>
      </c>
      <c r="O16" t="s">
        <v>69</v>
      </c>
    </row>
    <row r="17" spans="2:15" ht="14.4" customHeight="1" x14ac:dyDescent="0.3">
      <c r="B17" t="s">
        <v>42</v>
      </c>
      <c r="C17" s="37">
        <v>203881294</v>
      </c>
      <c r="D17" s="37">
        <v>256096115</v>
      </c>
      <c r="E17" s="37">
        <v>291368267</v>
      </c>
      <c r="F17" s="37">
        <v>295635269</v>
      </c>
      <c r="G17" s="37">
        <v>258648736</v>
      </c>
      <c r="H17" s="37">
        <v>181167274</v>
      </c>
      <c r="I17" s="37">
        <v>149842055</v>
      </c>
      <c r="J17" s="37">
        <v>243999775</v>
      </c>
      <c r="K17" s="37">
        <v>111514504</v>
      </c>
      <c r="L17" s="37">
        <v>144189961</v>
      </c>
      <c r="M17" s="37">
        <v>277730942</v>
      </c>
      <c r="N17" s="37">
        <v>230146385</v>
      </c>
      <c r="O17" s="41">
        <f>SUM(C17:N17)</f>
        <v>2644220577</v>
      </c>
    </row>
    <row r="18" spans="2:15" ht="14.4" customHeight="1" x14ac:dyDescent="0.3">
      <c r="B18" t="s">
        <v>43</v>
      </c>
      <c r="C18" s="37">
        <v>204495614</v>
      </c>
      <c r="D18" s="37">
        <v>196732725</v>
      </c>
      <c r="E18" s="37">
        <v>168905009</v>
      </c>
      <c r="F18" s="37">
        <v>195523129</v>
      </c>
      <c r="G18" s="37">
        <v>178902586</v>
      </c>
      <c r="H18" s="37">
        <v>127658325</v>
      </c>
      <c r="I18" s="37">
        <v>132228883</v>
      </c>
      <c r="J18" s="37">
        <v>238973259</v>
      </c>
      <c r="K18" s="37">
        <v>147065430</v>
      </c>
      <c r="L18" s="37">
        <v>229997517</v>
      </c>
      <c r="M18" s="37">
        <v>110496596</v>
      </c>
      <c r="N18" s="37">
        <v>186432807</v>
      </c>
      <c r="O18" s="41">
        <f>SUM(C18:N18)</f>
        <v>2117411880</v>
      </c>
    </row>
    <row r="19" spans="2:15" ht="14.4" customHeight="1" x14ac:dyDescent="0.3">
      <c r="B19" t="s">
        <v>44</v>
      </c>
      <c r="C19" s="37">
        <v>114302621</v>
      </c>
      <c r="D19" s="37">
        <v>151545992</v>
      </c>
      <c r="E19" s="37">
        <v>188312091</v>
      </c>
      <c r="F19" s="37">
        <v>241204638</v>
      </c>
      <c r="G19" s="37">
        <v>244729243</v>
      </c>
      <c r="H19" s="37">
        <v>270509864</v>
      </c>
      <c r="I19" s="37">
        <v>201242335</v>
      </c>
      <c r="J19" s="37">
        <v>240700546</v>
      </c>
      <c r="K19" s="37">
        <v>251830919</v>
      </c>
      <c r="L19" s="37">
        <v>174831705</v>
      </c>
      <c r="M19" s="37">
        <v>157105452</v>
      </c>
      <c r="N19" s="37">
        <v>119158632</v>
      </c>
      <c r="O19" s="41">
        <f>SUM(C19:N19)</f>
        <v>2355474038</v>
      </c>
    </row>
    <row r="20" spans="2:15" ht="14.4" customHeight="1" x14ac:dyDescent="0.3">
      <c r="B20" t="s">
        <v>45</v>
      </c>
      <c r="C20" s="37">
        <v>141536016</v>
      </c>
      <c r="D20" s="37">
        <v>271088780</v>
      </c>
      <c r="E20" s="37">
        <v>254282410</v>
      </c>
      <c r="F20" s="37">
        <v>123867226</v>
      </c>
      <c r="G20" s="37">
        <v>164516698</v>
      </c>
      <c r="H20" s="37">
        <v>162073815</v>
      </c>
      <c r="I20" s="37">
        <v>152170906</v>
      </c>
      <c r="J20" s="37">
        <v>260104588</v>
      </c>
      <c r="K20" s="37">
        <v>121958409</v>
      </c>
      <c r="L20" s="37">
        <v>135833851</v>
      </c>
      <c r="M20" s="37">
        <v>263423529</v>
      </c>
      <c r="N20" s="37">
        <v>120861903</v>
      </c>
      <c r="O20" s="41">
        <f>SUM(C20:N20)</f>
        <v>2171718131</v>
      </c>
    </row>
    <row r="21" spans="2:15" ht="14.4" customHeight="1" x14ac:dyDescent="0.3">
      <c r="B21" t="s">
        <v>46</v>
      </c>
      <c r="C21" s="37">
        <v>277554213</v>
      </c>
      <c r="D21" s="37">
        <v>153137758</v>
      </c>
      <c r="E21" s="37">
        <v>294135757</v>
      </c>
      <c r="F21" s="37">
        <v>281504737</v>
      </c>
      <c r="G21" s="37">
        <v>297558486</v>
      </c>
      <c r="H21" s="37">
        <v>212805898</v>
      </c>
      <c r="I21" s="37">
        <v>194342985</v>
      </c>
      <c r="J21" s="37">
        <v>215336273</v>
      </c>
      <c r="K21" s="37">
        <v>169962349</v>
      </c>
      <c r="L21" s="37">
        <v>179641110</v>
      </c>
      <c r="M21" s="37">
        <v>298067642</v>
      </c>
      <c r="N21" s="37">
        <v>138404039</v>
      </c>
      <c r="O21" s="41">
        <f>SUM(C21:N21)</f>
        <v>2712451247</v>
      </c>
    </row>
    <row r="22" spans="2:15" ht="14.4" customHeight="1" x14ac:dyDescent="0.3">
      <c r="B22" t="s">
        <v>47</v>
      </c>
      <c r="C22" s="37">
        <v>279144262</v>
      </c>
      <c r="D22" s="37">
        <v>173431248</v>
      </c>
      <c r="E22" s="37">
        <v>106745653</v>
      </c>
      <c r="F22" s="37">
        <v>269459132</v>
      </c>
      <c r="G22" s="37">
        <v>125916371</v>
      </c>
      <c r="H22" s="37">
        <v>214124215</v>
      </c>
      <c r="I22" s="37">
        <v>176698637</v>
      </c>
      <c r="J22" s="37">
        <v>157805074</v>
      </c>
      <c r="K22" s="37">
        <v>270587112</v>
      </c>
      <c r="L22" s="37">
        <v>116157835</v>
      </c>
      <c r="M22" s="37">
        <v>218973534</v>
      </c>
      <c r="N22" s="37">
        <v>101999881</v>
      </c>
      <c r="O22" s="41">
        <f>SUM(C22:N22)</f>
        <v>2211042954</v>
      </c>
    </row>
    <row r="23" spans="2:15" ht="14.4" customHeight="1" x14ac:dyDescent="0.3">
      <c r="B23" t="s">
        <v>48</v>
      </c>
      <c r="C23" s="37">
        <v>143142339</v>
      </c>
      <c r="D23" s="37">
        <v>142932333</v>
      </c>
      <c r="E23" s="37">
        <v>167756220</v>
      </c>
      <c r="F23" s="37">
        <v>183816174</v>
      </c>
      <c r="G23" s="37">
        <v>234526395</v>
      </c>
      <c r="H23" s="37">
        <v>152735916</v>
      </c>
      <c r="I23" s="37">
        <v>218177148</v>
      </c>
      <c r="J23" s="37">
        <v>132744981</v>
      </c>
      <c r="K23" s="37">
        <v>223529069</v>
      </c>
      <c r="L23" s="37">
        <v>137902784</v>
      </c>
      <c r="M23" s="37">
        <v>165634631</v>
      </c>
      <c r="N23" s="37">
        <v>294842716</v>
      </c>
      <c r="O23" s="41">
        <f>SUM(C23:N23)</f>
        <v>2197740706</v>
      </c>
    </row>
    <row r="24" spans="2:15" ht="14.4" customHeight="1" x14ac:dyDescent="0.3">
      <c r="B24" t="s">
        <v>49</v>
      </c>
      <c r="C24" s="37">
        <v>238326094</v>
      </c>
      <c r="D24" s="37">
        <v>118052322</v>
      </c>
      <c r="E24" s="37">
        <v>196825559</v>
      </c>
      <c r="F24" s="37">
        <v>162476464</v>
      </c>
      <c r="G24" s="37">
        <v>137239208</v>
      </c>
      <c r="H24" s="37">
        <v>113937530</v>
      </c>
      <c r="I24" s="37">
        <v>119445350</v>
      </c>
      <c r="J24" s="37">
        <v>297514884</v>
      </c>
      <c r="K24" s="37">
        <v>188959281</v>
      </c>
      <c r="L24" s="37">
        <v>277949087</v>
      </c>
      <c r="M24" s="37">
        <v>296894807</v>
      </c>
      <c r="N24" s="37">
        <v>132395274</v>
      </c>
      <c r="O24" s="41">
        <f>SUM(C24:N24)</f>
        <v>2280015860</v>
      </c>
    </row>
    <row r="25" spans="2:15" ht="14.4" customHeight="1" x14ac:dyDescent="0.3">
      <c r="B25" t="s">
        <v>50</v>
      </c>
      <c r="C25" s="37">
        <v>234556152</v>
      </c>
      <c r="D25" s="37">
        <v>273405812</v>
      </c>
      <c r="E25" s="37">
        <v>107812054</v>
      </c>
      <c r="F25" s="37">
        <v>196358814</v>
      </c>
      <c r="G25" s="37">
        <v>225084659</v>
      </c>
      <c r="H25" s="37">
        <v>240464608</v>
      </c>
      <c r="I25" s="37">
        <v>153154487</v>
      </c>
      <c r="J25" s="37">
        <v>210551020</v>
      </c>
      <c r="K25" s="37">
        <v>252252499</v>
      </c>
      <c r="L25" s="37">
        <v>220132513</v>
      </c>
      <c r="M25" s="37">
        <v>134432582</v>
      </c>
      <c r="N25" s="37">
        <v>285357361</v>
      </c>
      <c r="O25" s="41">
        <f>SUM(C25:N25)</f>
        <v>2533562561</v>
      </c>
    </row>
    <row r="26" spans="2:15" ht="14.4" customHeight="1" x14ac:dyDescent="0.3">
      <c r="B26" t="s">
        <v>51</v>
      </c>
      <c r="C26" s="37">
        <v>269695250</v>
      </c>
      <c r="D26" s="37">
        <v>154851860</v>
      </c>
      <c r="E26" s="37">
        <v>147329263</v>
      </c>
      <c r="F26" s="37">
        <v>121998611</v>
      </c>
      <c r="G26" s="37">
        <v>144978681</v>
      </c>
      <c r="H26" s="37">
        <v>280031594</v>
      </c>
      <c r="I26" s="37">
        <v>249213062</v>
      </c>
      <c r="J26" s="37">
        <v>278381936</v>
      </c>
      <c r="K26" s="37">
        <v>189919255</v>
      </c>
      <c r="L26" s="37">
        <v>149161788</v>
      </c>
      <c r="M26" s="37">
        <v>280511294</v>
      </c>
      <c r="N26" s="37">
        <v>208638324</v>
      </c>
      <c r="O26" s="41">
        <f>SUM(C26:N26)</f>
        <v>2474710918</v>
      </c>
    </row>
    <row r="27" spans="2:15" ht="14.4" customHeight="1" x14ac:dyDescent="0.3">
      <c r="B27" t="s">
        <v>52</v>
      </c>
      <c r="C27" s="37">
        <v>157928716</v>
      </c>
      <c r="D27" s="37">
        <v>175540118</v>
      </c>
      <c r="E27" s="37">
        <v>272863763</v>
      </c>
      <c r="F27" s="37">
        <v>288725967</v>
      </c>
      <c r="G27" s="37">
        <v>137935308</v>
      </c>
      <c r="H27" s="37">
        <v>232369684</v>
      </c>
      <c r="I27" s="37">
        <v>281385448</v>
      </c>
      <c r="J27" s="37">
        <v>285873932</v>
      </c>
      <c r="K27" s="37">
        <v>119416480</v>
      </c>
      <c r="L27" s="37">
        <v>147520379</v>
      </c>
      <c r="M27" s="37">
        <v>134676078</v>
      </c>
      <c r="N27" s="37">
        <v>292321791</v>
      </c>
      <c r="O27" s="41">
        <f>SUM(C27:N27)</f>
        <v>2526557664</v>
      </c>
    </row>
    <row r="28" spans="2:15" ht="14.4" customHeight="1" x14ac:dyDescent="0.3">
      <c r="B28" t="s">
        <v>53</v>
      </c>
      <c r="C28" s="37">
        <v>111586862</v>
      </c>
      <c r="D28" s="37">
        <v>195826292</v>
      </c>
      <c r="E28" s="37">
        <v>143043497</v>
      </c>
      <c r="F28" s="37">
        <v>250119887</v>
      </c>
      <c r="G28" s="37">
        <v>121047041</v>
      </c>
      <c r="H28" s="37">
        <v>115523219</v>
      </c>
      <c r="I28" s="37">
        <v>251464959</v>
      </c>
      <c r="J28" s="37">
        <v>228751461</v>
      </c>
      <c r="K28" s="37">
        <v>209312254</v>
      </c>
      <c r="L28" s="37">
        <v>177846864</v>
      </c>
      <c r="M28" s="37">
        <v>138836555</v>
      </c>
      <c r="N28" s="37">
        <v>130491544</v>
      </c>
      <c r="O28" s="41">
        <f>SUM(C28:N28)</f>
        <v>2073850435</v>
      </c>
    </row>
    <row r="29" spans="2:15" ht="14.4" customHeight="1" x14ac:dyDescent="0.3">
      <c r="B29" s="40" t="s">
        <v>69</v>
      </c>
      <c r="C29" s="41">
        <f>SUM(C17:C28)</f>
        <v>2376149433</v>
      </c>
      <c r="D29" s="41">
        <f>SUM(D17:D28)</f>
        <v>2262641355</v>
      </c>
      <c r="E29" s="41">
        <f>SUM(E17:E28)</f>
        <v>2339379543</v>
      </c>
      <c r="F29" s="41">
        <f t="shared" ref="F29:N29" si="0">SUM(F17:F28)</f>
        <v>2610690048</v>
      </c>
      <c r="G29" s="41">
        <f t="shared" si="0"/>
        <v>2271083412</v>
      </c>
      <c r="H29" s="41">
        <f t="shared" si="0"/>
        <v>2303401942</v>
      </c>
      <c r="I29" s="41">
        <f t="shared" si="0"/>
        <v>2279366255</v>
      </c>
      <c r="J29" s="41">
        <f t="shared" si="0"/>
        <v>2790737729</v>
      </c>
      <c r="K29" s="41">
        <f t="shared" si="0"/>
        <v>2256307561</v>
      </c>
      <c r="L29" s="41">
        <f t="shared" si="0"/>
        <v>2091165394</v>
      </c>
      <c r="M29" s="41">
        <f t="shared" si="0"/>
        <v>2476783642</v>
      </c>
      <c r="N29" s="41">
        <f t="shared" si="0"/>
        <v>2241050657</v>
      </c>
      <c r="O29" s="41">
        <f>SUM(C29:N29)</f>
        <v>28298756971</v>
      </c>
    </row>
    <row r="30" spans="2:15" ht="14.4" customHeight="1" x14ac:dyDescent="0.3"/>
    <row r="31" spans="2:15" ht="14.4" customHeight="1" x14ac:dyDescent="0.3"/>
    <row r="32" spans="2:15" ht="14.4" customHeight="1" x14ac:dyDescent="0.3"/>
  </sheetData>
  <mergeCells count="3">
    <mergeCell ref="D2:M6"/>
    <mergeCell ref="F10:M13"/>
    <mergeCell ref="F14:M14"/>
  </mergeCells>
  <conditionalFormatting sqref="D14">
    <cfRule type="cellIs" dxfId="39" priority="1" operator="equal">
      <formula>"❌"</formula>
    </cfRule>
    <cfRule type="cellIs" dxfId="38" priority="2" operator="equal">
      <formula>"✔"</formula>
    </cfRule>
  </conditionalFormatting>
  <dataValidations count="2">
    <dataValidation type="list" allowBlank="1" showInputMessage="1" showErrorMessage="1" sqref="C10" xr:uid="{DF86A94B-EC28-4D76-AE7D-BFA39BFF37DB}">
      <formula1>$B$17:$B$28</formula1>
    </dataValidation>
    <dataValidation type="list" allowBlank="1" showInputMessage="1" showErrorMessage="1" sqref="C12" xr:uid="{50BD4970-CAB3-4A77-B25B-315387375FD3}">
      <formula1>$C$16:$N$16</formula1>
    </dataValidation>
  </dataValidations>
  <pageMargins left="0.7" right="0.7" top="0.75" bottom="0.75" header="0.3" footer="0.3"/>
  <pageSetup orientation="portrait" r:id="rId1"/>
  <drawing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DCE22-DAB9-45F5-9186-6AB092FD1CDB}">
  <sheetPr>
    <tabColor rgb="FF002060"/>
  </sheetPr>
  <dimension ref="A1:J358"/>
  <sheetViews>
    <sheetView showGridLines="0" zoomScale="73" zoomScaleNormal="73" workbookViewId="0">
      <selection activeCell="F15" sqref="F15"/>
    </sheetView>
  </sheetViews>
  <sheetFormatPr baseColWidth="10" defaultColWidth="0" defaultRowHeight="15.6" x14ac:dyDescent="0.3"/>
  <cols>
    <col min="1" max="1" width="9.5546875" style="55" customWidth="1"/>
    <col min="2" max="2" width="18.5546875" style="55" customWidth="1"/>
    <col min="3" max="3" width="52" style="55" bestFit="1" customWidth="1"/>
    <col min="4" max="4" width="20" style="55" bestFit="1" customWidth="1"/>
    <col min="5" max="5" width="30.5546875" style="55" bestFit="1" customWidth="1"/>
    <col min="6" max="6" width="39.5546875" style="55" bestFit="1" customWidth="1"/>
    <col min="7" max="7" width="39.33203125" style="55" bestFit="1" customWidth="1"/>
    <col min="8" max="8" width="19.44140625" style="55" bestFit="1" customWidth="1"/>
    <col min="9" max="9" width="21.77734375" style="55" bestFit="1" customWidth="1"/>
    <col min="10" max="10" width="16.88671875" style="55" hidden="1" customWidth="1"/>
    <col min="11" max="16384" width="16.88671875" style="55" hidden="1"/>
  </cols>
  <sheetData>
    <row r="1" spans="1:10" ht="16.2" thickBot="1" x14ac:dyDescent="0.35">
      <c r="A1" s="54"/>
      <c r="B1" s="54"/>
      <c r="C1" s="54"/>
      <c r="D1" s="54"/>
      <c r="E1" s="54"/>
      <c r="F1" s="54"/>
      <c r="G1" s="54"/>
      <c r="H1" s="54"/>
      <c r="I1" s="54"/>
      <c r="J1" s="54"/>
    </row>
    <row r="2" spans="1:10" ht="76.2" customHeight="1" thickBot="1" x14ac:dyDescent="0.35">
      <c r="A2" s="130"/>
      <c r="B2" s="131"/>
      <c r="C2" s="132" t="s">
        <v>146</v>
      </c>
      <c r="D2" s="133"/>
      <c r="E2" s="133"/>
      <c r="F2" s="133"/>
      <c r="G2" s="133"/>
      <c r="H2" s="134"/>
      <c r="I2" s="54"/>
      <c r="J2" s="54"/>
    </row>
    <row r="3" spans="1:10" s="56" customFormat="1" ht="24" customHeight="1" thickBot="1" x14ac:dyDescent="0.35">
      <c r="A3" s="54"/>
      <c r="B3" s="54"/>
      <c r="C3" s="54"/>
      <c r="D3" s="54"/>
      <c r="E3" s="54"/>
      <c r="F3" s="54"/>
      <c r="G3" s="54"/>
      <c r="H3" s="54"/>
      <c r="I3" s="54"/>
      <c r="J3" s="54"/>
    </row>
    <row r="4" spans="1:10" ht="121.2" customHeight="1" thickBot="1" x14ac:dyDescent="0.35">
      <c r="A4" s="54"/>
      <c r="B4" s="135" t="s">
        <v>147</v>
      </c>
      <c r="C4" s="136"/>
      <c r="D4" s="136"/>
      <c r="E4" s="136"/>
      <c r="F4" s="136"/>
      <c r="G4" s="136"/>
      <c r="H4" s="137"/>
      <c r="I4" s="54"/>
      <c r="J4" s="54"/>
    </row>
    <row r="5" spans="1:10" ht="18.600000000000001" customHeight="1" thickBot="1" x14ac:dyDescent="0.35">
      <c r="A5" s="54"/>
      <c r="B5" s="54"/>
      <c r="C5" s="54"/>
      <c r="D5" s="54"/>
      <c r="E5" s="54"/>
      <c r="F5" s="54"/>
      <c r="G5" s="54"/>
      <c r="H5" s="54"/>
      <c r="I5" s="54"/>
      <c r="J5" s="54"/>
    </row>
    <row r="6" spans="1:10" ht="39" customHeight="1" thickBot="1" x14ac:dyDescent="0.35">
      <c r="A6" s="54"/>
      <c r="B6" s="54"/>
      <c r="C6" s="54"/>
      <c r="D6" s="69" t="s">
        <v>80</v>
      </c>
      <c r="E6" s="70">
        <f>+IF(COUNTIF(Tabla2[Corrección],"✔")=349,50,0)</f>
        <v>0</v>
      </c>
      <c r="F6" s="54"/>
      <c r="G6" s="54"/>
      <c r="H6" s="54"/>
      <c r="I6" s="54"/>
      <c r="J6" s="54"/>
    </row>
    <row r="7" spans="1:10" ht="17.399999999999999" customHeight="1" x14ac:dyDescent="0.3">
      <c r="A7" s="54"/>
      <c r="B7" s="54"/>
      <c r="C7" s="54"/>
      <c r="D7" s="54"/>
      <c r="E7" s="54"/>
      <c r="F7" s="54"/>
      <c r="G7" s="54"/>
      <c r="H7" s="54"/>
      <c r="I7" s="54"/>
      <c r="J7" s="54"/>
    </row>
    <row r="8" spans="1:10" x14ac:dyDescent="0.3">
      <c r="A8" s="54"/>
      <c r="B8" s="71" t="s">
        <v>81</v>
      </c>
      <c r="C8" s="71" t="s">
        <v>82</v>
      </c>
      <c r="D8" s="71" t="s">
        <v>83</v>
      </c>
      <c r="E8" s="71" t="s">
        <v>84</v>
      </c>
      <c r="F8" s="71" t="s">
        <v>85</v>
      </c>
      <c r="G8" s="71" t="s">
        <v>86</v>
      </c>
      <c r="H8" s="71" t="s">
        <v>87</v>
      </c>
      <c r="I8" s="72" t="s">
        <v>88</v>
      </c>
      <c r="J8" s="54"/>
    </row>
    <row r="9" spans="1:10" x14ac:dyDescent="0.3">
      <c r="A9" s="54"/>
      <c r="B9" s="73">
        <v>45051</v>
      </c>
      <c r="C9" s="74" t="s">
        <v>89</v>
      </c>
      <c r="D9" s="75"/>
      <c r="E9" s="76">
        <v>16</v>
      </c>
      <c r="F9" s="77"/>
      <c r="G9" s="77"/>
      <c r="H9" s="77"/>
      <c r="I9" s="78" t="str">
        <f>+IF(Tabla2[[#This Row],[Ganancia]]=J9,"✔","✘")</f>
        <v>✘</v>
      </c>
      <c r="J9" s="57">
        <v>23716.800000000003</v>
      </c>
    </row>
    <row r="10" spans="1:10" x14ac:dyDescent="0.3">
      <c r="A10" s="54"/>
      <c r="B10" s="73">
        <v>45054</v>
      </c>
      <c r="C10" s="74" t="s">
        <v>90</v>
      </c>
      <c r="D10" s="75"/>
      <c r="E10" s="76">
        <v>12</v>
      </c>
      <c r="F10" s="77"/>
      <c r="G10" s="77"/>
      <c r="H10" s="77"/>
      <c r="I10" s="78" t="str">
        <f>+IF(Tabla2[[#This Row],[Ganancia]]=J10,"✔","✘")</f>
        <v>✘</v>
      </c>
      <c r="J10" s="57">
        <v>19011.600000000002</v>
      </c>
    </row>
    <row r="11" spans="1:10" x14ac:dyDescent="0.3">
      <c r="A11" s="54"/>
      <c r="B11" s="73">
        <v>45055</v>
      </c>
      <c r="C11" s="74" t="s">
        <v>91</v>
      </c>
      <c r="D11" s="75"/>
      <c r="E11" s="76">
        <v>3</v>
      </c>
      <c r="F11" s="77"/>
      <c r="G11" s="77"/>
      <c r="H11" s="77"/>
      <c r="I11" s="78" t="str">
        <f>+IF(Tabla2[[#This Row],[Ganancia]]=J11,"✔","✘")</f>
        <v>✘</v>
      </c>
      <c r="J11" s="57">
        <v>9688.5</v>
      </c>
    </row>
    <row r="12" spans="1:10" x14ac:dyDescent="0.3">
      <c r="A12" s="54"/>
      <c r="B12" s="73">
        <v>45056</v>
      </c>
      <c r="C12" s="74" t="s">
        <v>92</v>
      </c>
      <c r="D12" s="75"/>
      <c r="E12" s="76">
        <v>27</v>
      </c>
      <c r="F12" s="77"/>
      <c r="G12" s="77"/>
      <c r="H12" s="77"/>
      <c r="I12" s="78" t="str">
        <f>+IF(Tabla2[[#This Row],[Ganancia]]=J12,"✔","✘")</f>
        <v>✘</v>
      </c>
      <c r="J12" s="57">
        <v>1482.3000000000002</v>
      </c>
    </row>
    <row r="13" spans="1:10" x14ac:dyDescent="0.3">
      <c r="A13" s="54"/>
      <c r="B13" s="73">
        <v>45057</v>
      </c>
      <c r="C13" s="74" t="s">
        <v>93</v>
      </c>
      <c r="D13" s="75"/>
      <c r="E13" s="76">
        <v>34</v>
      </c>
      <c r="F13" s="77"/>
      <c r="G13" s="77"/>
      <c r="H13" s="77"/>
      <c r="I13" s="78" t="str">
        <f>+IF(Tabla2[[#This Row],[Ganancia]]=J13,"✔","✘")</f>
        <v>✘</v>
      </c>
      <c r="J13" s="57">
        <v>47878.799999999996</v>
      </c>
    </row>
    <row r="14" spans="1:10" x14ac:dyDescent="0.3">
      <c r="A14" s="54"/>
      <c r="B14" s="73">
        <v>45058</v>
      </c>
      <c r="C14" s="74" t="s">
        <v>94</v>
      </c>
      <c r="D14" s="75"/>
      <c r="E14" s="76">
        <v>8</v>
      </c>
      <c r="F14" s="77"/>
      <c r="G14" s="77"/>
      <c r="H14" s="77"/>
      <c r="I14" s="78" t="str">
        <f>+IF(Tabla2[[#This Row],[Ganancia]]=J14,"✔","✘")</f>
        <v>✘</v>
      </c>
      <c r="J14" s="57">
        <v>38407.200000000012</v>
      </c>
    </row>
    <row r="15" spans="1:10" x14ac:dyDescent="0.3">
      <c r="A15" s="54"/>
      <c r="B15" s="73">
        <v>45061</v>
      </c>
      <c r="C15" s="74" t="s">
        <v>95</v>
      </c>
      <c r="D15" s="75"/>
      <c r="E15" s="76">
        <v>43</v>
      </c>
      <c r="F15" s="77"/>
      <c r="G15" s="77"/>
      <c r="H15" s="77"/>
      <c r="I15" s="78" t="str">
        <f>+IF(Tabla2[[#This Row],[Ganancia]]=J15,"✔","✘")</f>
        <v>✘</v>
      </c>
      <c r="J15" s="57">
        <v>53470.5</v>
      </c>
    </row>
    <row r="16" spans="1:10" x14ac:dyDescent="0.3">
      <c r="A16" s="54"/>
      <c r="B16" s="73">
        <v>45062</v>
      </c>
      <c r="C16" s="74" t="s">
        <v>96</v>
      </c>
      <c r="D16" s="75"/>
      <c r="E16" s="76">
        <v>50</v>
      </c>
      <c r="F16" s="77"/>
      <c r="G16" s="77"/>
      <c r="H16" s="77"/>
      <c r="I16" s="78" t="str">
        <f>+IF(Tabla2[[#This Row],[Ganancia]]=J16,"✔","✘")</f>
        <v>✘</v>
      </c>
      <c r="J16" s="57">
        <v>71159.999999999985</v>
      </c>
    </row>
    <row r="17" spans="1:10" x14ac:dyDescent="0.3">
      <c r="A17" s="54"/>
      <c r="B17" s="73">
        <v>45063</v>
      </c>
      <c r="C17" s="74" t="s">
        <v>97</v>
      </c>
      <c r="D17" s="75"/>
      <c r="E17" s="76">
        <v>26</v>
      </c>
      <c r="F17" s="77"/>
      <c r="G17" s="77"/>
      <c r="H17" s="77"/>
      <c r="I17" s="78" t="str">
        <f>+IF(Tabla2[[#This Row],[Ganancia]]=J17,"✔","✘")</f>
        <v>✘</v>
      </c>
      <c r="J17" s="57">
        <v>24273.599999999999</v>
      </c>
    </row>
    <row r="18" spans="1:10" x14ac:dyDescent="0.3">
      <c r="A18" s="54"/>
      <c r="B18" s="73">
        <v>45064</v>
      </c>
      <c r="C18" s="74" t="s">
        <v>98</v>
      </c>
      <c r="D18" s="75"/>
      <c r="E18" s="76">
        <v>6</v>
      </c>
      <c r="F18" s="77"/>
      <c r="G18" s="77"/>
      <c r="H18" s="77"/>
      <c r="I18" s="78" t="str">
        <f>+IF(Tabla2[[#This Row],[Ganancia]]=J18,"✔","✘")</f>
        <v>✘</v>
      </c>
      <c r="J18" s="57">
        <v>13894.200000000004</v>
      </c>
    </row>
    <row r="19" spans="1:10" x14ac:dyDescent="0.3">
      <c r="A19" s="54"/>
      <c r="B19" s="73">
        <v>45065</v>
      </c>
      <c r="C19" s="74" t="s">
        <v>99</v>
      </c>
      <c r="D19" s="75"/>
      <c r="E19" s="76">
        <v>25</v>
      </c>
      <c r="F19" s="77"/>
      <c r="G19" s="77"/>
      <c r="H19" s="77"/>
      <c r="I19" s="78" t="str">
        <f>+IF(Tabla2[[#This Row],[Ganancia]]=J19,"✔","✘")</f>
        <v>✘</v>
      </c>
      <c r="J19" s="57">
        <v>50684.999999999993</v>
      </c>
    </row>
    <row r="20" spans="1:10" x14ac:dyDescent="0.3">
      <c r="A20" s="54"/>
      <c r="B20" s="73">
        <v>45068</v>
      </c>
      <c r="C20" s="74" t="s">
        <v>100</v>
      </c>
      <c r="D20" s="75"/>
      <c r="E20" s="76">
        <v>32</v>
      </c>
      <c r="F20" s="77"/>
      <c r="G20" s="77"/>
      <c r="H20" s="77"/>
      <c r="I20" s="78" t="str">
        <f>+IF(Tabla2[[#This Row],[Ganancia]]=J20,"✔","✘")</f>
        <v>✘</v>
      </c>
      <c r="J20" s="57">
        <v>152640</v>
      </c>
    </row>
    <row r="21" spans="1:10" x14ac:dyDescent="0.3">
      <c r="A21" s="54"/>
      <c r="B21" s="73">
        <v>45069</v>
      </c>
      <c r="C21" s="74" t="s">
        <v>101</v>
      </c>
      <c r="D21" s="75"/>
      <c r="E21" s="76">
        <v>10</v>
      </c>
      <c r="F21" s="77"/>
      <c r="G21" s="77"/>
      <c r="H21" s="77"/>
      <c r="I21" s="78" t="str">
        <f>+IF(Tabla2[[#This Row],[Ganancia]]=J21,"✔","✘")</f>
        <v>✘</v>
      </c>
      <c r="J21" s="57">
        <v>44415</v>
      </c>
    </row>
    <row r="22" spans="1:10" x14ac:dyDescent="0.3">
      <c r="A22" s="54"/>
      <c r="B22" s="73">
        <v>45070</v>
      </c>
      <c r="C22" s="74" t="s">
        <v>102</v>
      </c>
      <c r="D22" s="75"/>
      <c r="E22" s="76">
        <v>49</v>
      </c>
      <c r="F22" s="77"/>
      <c r="G22" s="77"/>
      <c r="H22" s="77"/>
      <c r="I22" s="78" t="str">
        <f>+IF(Tabla2[[#This Row],[Ganancia]]=J22,"✔","✘")</f>
        <v>✘</v>
      </c>
      <c r="J22" s="57">
        <v>190365</v>
      </c>
    </row>
    <row r="23" spans="1:10" x14ac:dyDescent="0.3">
      <c r="A23" s="54"/>
      <c r="B23" s="73">
        <v>45071</v>
      </c>
      <c r="C23" s="74" t="s">
        <v>103</v>
      </c>
      <c r="D23" s="75"/>
      <c r="E23" s="76">
        <v>32</v>
      </c>
      <c r="F23" s="77"/>
      <c r="G23" s="77"/>
      <c r="H23" s="77"/>
      <c r="I23" s="78" t="str">
        <f>+IF(Tabla2[[#This Row],[Ganancia]]=J23,"✔","✘")</f>
        <v>✘</v>
      </c>
      <c r="J23" s="57">
        <v>134428.80000000005</v>
      </c>
    </row>
    <row r="24" spans="1:10" x14ac:dyDescent="0.3">
      <c r="A24" s="54"/>
      <c r="B24" s="73">
        <v>45072</v>
      </c>
      <c r="C24" s="74" t="s">
        <v>104</v>
      </c>
      <c r="D24" s="75"/>
      <c r="E24" s="76">
        <v>4</v>
      </c>
      <c r="F24" s="77"/>
      <c r="G24" s="77"/>
      <c r="H24" s="77"/>
      <c r="I24" s="78" t="str">
        <f>+IF(Tabla2[[#This Row],[Ganancia]]=J24,"✔","✘")</f>
        <v>✘</v>
      </c>
      <c r="J24" s="57">
        <v>13332</v>
      </c>
    </row>
    <row r="25" spans="1:10" x14ac:dyDescent="0.3">
      <c r="A25" s="54"/>
      <c r="B25" s="73">
        <v>45075</v>
      </c>
      <c r="C25" s="74" t="s">
        <v>105</v>
      </c>
      <c r="D25" s="75"/>
      <c r="E25" s="76">
        <v>3</v>
      </c>
      <c r="F25" s="77"/>
      <c r="G25" s="77"/>
      <c r="H25" s="77"/>
      <c r="I25" s="78" t="str">
        <f>+IF(Tabla2[[#This Row],[Ganancia]]=J25,"✔","✘")</f>
        <v>✘</v>
      </c>
      <c r="J25" s="57">
        <v>5260.5</v>
      </c>
    </row>
    <row r="26" spans="1:10" x14ac:dyDescent="0.3">
      <c r="A26" s="54"/>
      <c r="B26" s="73">
        <v>45076</v>
      </c>
      <c r="C26" s="74" t="s">
        <v>106</v>
      </c>
      <c r="D26" s="75"/>
      <c r="E26" s="76">
        <v>31</v>
      </c>
      <c r="F26" s="77"/>
      <c r="G26" s="77"/>
      <c r="H26" s="77"/>
      <c r="I26" s="78" t="str">
        <f>+IF(Tabla2[[#This Row],[Ganancia]]=J26,"✔","✘")</f>
        <v>✘</v>
      </c>
      <c r="J26" s="57">
        <v>41319.899999999987</v>
      </c>
    </row>
    <row r="27" spans="1:10" x14ac:dyDescent="0.3">
      <c r="A27" s="54"/>
      <c r="B27" s="73">
        <v>45077</v>
      </c>
      <c r="C27" s="74" t="s">
        <v>107</v>
      </c>
      <c r="D27" s="75"/>
      <c r="E27" s="76">
        <v>53</v>
      </c>
      <c r="F27" s="77"/>
      <c r="G27" s="77"/>
      <c r="H27" s="77"/>
      <c r="I27" s="78" t="str">
        <f>+IF(Tabla2[[#This Row],[Ganancia]]=J27,"✔","✘")</f>
        <v>✘</v>
      </c>
      <c r="J27" s="57">
        <v>150445.80000000002</v>
      </c>
    </row>
    <row r="28" spans="1:10" x14ac:dyDescent="0.3">
      <c r="A28" s="54"/>
      <c r="B28" s="73">
        <v>45078</v>
      </c>
      <c r="C28" s="74" t="s">
        <v>108</v>
      </c>
      <c r="D28" s="75"/>
      <c r="E28" s="76">
        <v>28</v>
      </c>
      <c r="F28" s="77"/>
      <c r="G28" s="77"/>
      <c r="H28" s="77"/>
      <c r="I28" s="78" t="str">
        <f>+IF(Tabla2[[#This Row],[Ganancia]]=J28,"✔","✘")</f>
        <v>✘</v>
      </c>
      <c r="J28" s="57">
        <v>39580.80000000001</v>
      </c>
    </row>
    <row r="29" spans="1:10" x14ac:dyDescent="0.3">
      <c r="A29" s="54"/>
      <c r="B29" s="73">
        <v>45079</v>
      </c>
      <c r="C29" s="74" t="s">
        <v>109</v>
      </c>
      <c r="D29" s="75"/>
      <c r="E29" s="76">
        <v>35</v>
      </c>
      <c r="F29" s="77"/>
      <c r="G29" s="77"/>
      <c r="H29" s="77"/>
      <c r="I29" s="78" t="str">
        <f>+IF(Tabla2[[#This Row],[Ganancia]]=J29,"✔","✘")</f>
        <v>✘</v>
      </c>
      <c r="J29" s="57">
        <v>5985</v>
      </c>
    </row>
    <row r="30" spans="1:10" x14ac:dyDescent="0.3">
      <c r="A30" s="54"/>
      <c r="B30" s="73">
        <v>45082</v>
      </c>
      <c r="C30" s="74" t="s">
        <v>110</v>
      </c>
      <c r="D30" s="75"/>
      <c r="E30" s="76">
        <v>15</v>
      </c>
      <c r="F30" s="77"/>
      <c r="G30" s="77"/>
      <c r="H30" s="77"/>
      <c r="I30" s="78" t="str">
        <f>+IF(Tabla2[[#This Row],[Ganancia]]=J30,"✔","✘")</f>
        <v>✘</v>
      </c>
      <c r="J30" s="57">
        <v>126067.5</v>
      </c>
    </row>
    <row r="31" spans="1:10" x14ac:dyDescent="0.3">
      <c r="A31" s="54"/>
      <c r="B31" s="73">
        <v>45083</v>
      </c>
      <c r="C31" s="74" t="s">
        <v>111</v>
      </c>
      <c r="D31" s="75"/>
      <c r="E31" s="76">
        <v>7</v>
      </c>
      <c r="F31" s="77"/>
      <c r="G31" s="77"/>
      <c r="H31" s="77"/>
      <c r="I31" s="78" t="str">
        <f>+IF(Tabla2[[#This Row],[Ganancia]]=J31,"✔","✘")</f>
        <v>✘</v>
      </c>
      <c r="J31" s="57">
        <v>72697.800000000017</v>
      </c>
    </row>
    <row r="32" spans="1:10" x14ac:dyDescent="0.3">
      <c r="A32" s="54"/>
      <c r="B32" s="73">
        <v>45084</v>
      </c>
      <c r="C32" s="74" t="s">
        <v>112</v>
      </c>
      <c r="D32" s="75"/>
      <c r="E32" s="76">
        <v>53</v>
      </c>
      <c r="F32" s="77"/>
      <c r="G32" s="77"/>
      <c r="H32" s="77"/>
      <c r="I32" s="78" t="str">
        <f>+IF(Tabla2[[#This Row],[Ganancia]]=J32,"✔","✘")</f>
        <v>✘</v>
      </c>
      <c r="J32" s="57">
        <v>58003.199999999983</v>
      </c>
    </row>
    <row r="33" spans="1:10" x14ac:dyDescent="0.3">
      <c r="A33" s="54"/>
      <c r="B33" s="73">
        <v>45085</v>
      </c>
      <c r="C33" s="74" t="s">
        <v>113</v>
      </c>
      <c r="D33" s="75"/>
      <c r="E33" s="76">
        <v>51</v>
      </c>
      <c r="F33" s="77"/>
      <c r="G33" s="77"/>
      <c r="H33" s="77"/>
      <c r="I33" s="78" t="str">
        <f>+IF(Tabla2[[#This Row],[Ganancia]]=J33,"✔","✘")</f>
        <v>✘</v>
      </c>
      <c r="J33" s="57">
        <v>72338.39999999998</v>
      </c>
    </row>
    <row r="34" spans="1:10" x14ac:dyDescent="0.3">
      <c r="A34" s="54"/>
      <c r="B34" s="73">
        <v>45086</v>
      </c>
      <c r="C34" s="74" t="s">
        <v>114</v>
      </c>
      <c r="D34" s="75"/>
      <c r="E34" s="76">
        <v>40</v>
      </c>
      <c r="F34" s="77"/>
      <c r="G34" s="77"/>
      <c r="H34" s="77"/>
      <c r="I34" s="78" t="str">
        <f>+IF(Tabla2[[#This Row],[Ganancia]]=J34,"✔","✘")</f>
        <v>✘</v>
      </c>
      <c r="J34" s="57">
        <v>37955.999999999985</v>
      </c>
    </row>
    <row r="35" spans="1:10" x14ac:dyDescent="0.3">
      <c r="A35" s="54"/>
      <c r="B35" s="73">
        <v>45089</v>
      </c>
      <c r="C35" s="74" t="s">
        <v>115</v>
      </c>
      <c r="D35" s="75"/>
      <c r="E35" s="76">
        <v>5</v>
      </c>
      <c r="F35" s="77"/>
      <c r="G35" s="77"/>
      <c r="H35" s="77"/>
      <c r="I35" s="78" t="str">
        <f>+IF(Tabla2[[#This Row],[Ganancia]]=J35,"✔","✘")</f>
        <v>✘</v>
      </c>
      <c r="J35" s="57">
        <v>4587</v>
      </c>
    </row>
    <row r="36" spans="1:10" x14ac:dyDescent="0.3">
      <c r="A36" s="54"/>
      <c r="B36" s="73">
        <v>45090</v>
      </c>
      <c r="C36" s="74" t="s">
        <v>116</v>
      </c>
      <c r="D36" s="75"/>
      <c r="E36" s="76">
        <v>42</v>
      </c>
      <c r="F36" s="77"/>
      <c r="G36" s="77"/>
      <c r="H36" s="77"/>
      <c r="I36" s="78" t="str">
        <f>+IF(Tabla2[[#This Row],[Ganancia]]=J36,"✔","✘")</f>
        <v>✘</v>
      </c>
      <c r="J36" s="57">
        <v>15183</v>
      </c>
    </row>
    <row r="37" spans="1:10" x14ac:dyDescent="0.3">
      <c r="A37" s="54"/>
      <c r="B37" s="73">
        <v>45091</v>
      </c>
      <c r="C37" s="74" t="s">
        <v>117</v>
      </c>
      <c r="D37" s="75"/>
      <c r="E37" s="76">
        <v>42</v>
      </c>
      <c r="F37" s="77"/>
      <c r="G37" s="77"/>
      <c r="H37" s="77"/>
      <c r="I37" s="78" t="str">
        <f>+IF(Tabla2[[#This Row],[Ganancia]]=J37,"✔","✘")</f>
        <v>✘</v>
      </c>
      <c r="J37" s="57">
        <v>45360</v>
      </c>
    </row>
    <row r="38" spans="1:10" x14ac:dyDescent="0.3">
      <c r="A38" s="54"/>
      <c r="B38" s="73">
        <v>45092</v>
      </c>
      <c r="C38" s="74" t="s">
        <v>118</v>
      </c>
      <c r="D38" s="75"/>
      <c r="E38" s="76">
        <v>42</v>
      </c>
      <c r="F38" s="77"/>
      <c r="G38" s="77"/>
      <c r="H38" s="77"/>
      <c r="I38" s="78" t="str">
        <f>+IF(Tabla2[[#This Row],[Ganancia]]=J38,"✔","✘")</f>
        <v>✘</v>
      </c>
      <c r="J38" s="57">
        <v>70963.200000000012</v>
      </c>
    </row>
    <row r="39" spans="1:10" x14ac:dyDescent="0.3">
      <c r="A39" s="54"/>
      <c r="B39" s="73">
        <v>45093</v>
      </c>
      <c r="C39" s="74" t="s">
        <v>119</v>
      </c>
      <c r="D39" s="75"/>
      <c r="E39" s="76">
        <v>53</v>
      </c>
      <c r="F39" s="77"/>
      <c r="G39" s="77"/>
      <c r="H39" s="77"/>
      <c r="I39" s="78" t="str">
        <f>+IF(Tabla2[[#This Row],[Ganancia]]=J39,"✔","✘")</f>
        <v>✘</v>
      </c>
      <c r="J39" s="57">
        <v>121348.80000000002</v>
      </c>
    </row>
    <row r="40" spans="1:10" x14ac:dyDescent="0.3">
      <c r="A40" s="54"/>
      <c r="B40" s="73">
        <v>45096</v>
      </c>
      <c r="C40" s="74" t="s">
        <v>120</v>
      </c>
      <c r="D40" s="75"/>
      <c r="E40" s="76">
        <v>14</v>
      </c>
      <c r="F40" s="77"/>
      <c r="G40" s="77"/>
      <c r="H40" s="77"/>
      <c r="I40" s="78" t="str">
        <f>+IF(Tabla2[[#This Row],[Ganancia]]=J40,"✔","✘")</f>
        <v>✘</v>
      </c>
      <c r="J40" s="57">
        <v>35960.400000000009</v>
      </c>
    </row>
    <row r="41" spans="1:10" x14ac:dyDescent="0.3">
      <c r="A41" s="54"/>
      <c r="B41" s="73">
        <v>45097</v>
      </c>
      <c r="C41" s="74" t="s">
        <v>121</v>
      </c>
      <c r="D41" s="75"/>
      <c r="E41" s="76">
        <v>38</v>
      </c>
      <c r="F41" s="77"/>
      <c r="G41" s="77"/>
      <c r="H41" s="77"/>
      <c r="I41" s="78" t="str">
        <f>+IF(Tabla2[[#This Row],[Ganancia]]=J41,"✔","✘")</f>
        <v>✘</v>
      </c>
      <c r="J41" s="57">
        <v>78568.800000000017</v>
      </c>
    </row>
    <row r="42" spans="1:10" x14ac:dyDescent="0.3">
      <c r="A42" s="54"/>
      <c r="B42" s="73">
        <v>45098</v>
      </c>
      <c r="C42" s="74" t="s">
        <v>122</v>
      </c>
      <c r="D42" s="75"/>
      <c r="E42" s="76">
        <v>54</v>
      </c>
      <c r="F42" s="77"/>
      <c r="G42" s="77"/>
      <c r="H42" s="77"/>
      <c r="I42" s="78" t="str">
        <f>+IF(Tabla2[[#This Row],[Ganancia]]=J42,"✔","✘")</f>
        <v>✘</v>
      </c>
      <c r="J42" s="57">
        <v>127850.40000000002</v>
      </c>
    </row>
    <row r="43" spans="1:10" x14ac:dyDescent="0.3">
      <c r="A43" s="54"/>
      <c r="B43" s="73">
        <v>45099</v>
      </c>
      <c r="C43" s="74" t="s">
        <v>123</v>
      </c>
      <c r="D43" s="75"/>
      <c r="E43" s="76">
        <v>6</v>
      </c>
      <c r="F43" s="77"/>
      <c r="G43" s="77"/>
      <c r="H43" s="77"/>
      <c r="I43" s="78" t="str">
        <f>+IF(Tabla2[[#This Row],[Ganancia]]=J43,"✔","✘")</f>
        <v>✘</v>
      </c>
      <c r="J43" s="57">
        <v>4257</v>
      </c>
    </row>
    <row r="44" spans="1:10" x14ac:dyDescent="0.3">
      <c r="A44" s="54"/>
      <c r="B44" s="73">
        <v>45100</v>
      </c>
      <c r="C44" s="74" t="s">
        <v>124</v>
      </c>
      <c r="D44" s="75"/>
      <c r="E44" s="76">
        <v>40</v>
      </c>
      <c r="F44" s="77"/>
      <c r="G44" s="77"/>
      <c r="H44" s="77"/>
      <c r="I44" s="78" t="str">
        <f>+IF(Tabla2[[#This Row],[Ganancia]]=J44,"✔","✘")</f>
        <v>✘</v>
      </c>
      <c r="J44" s="57">
        <v>74772</v>
      </c>
    </row>
    <row r="45" spans="1:10" x14ac:dyDescent="0.3">
      <c r="A45" s="54"/>
      <c r="B45" s="73">
        <v>45103</v>
      </c>
      <c r="C45" s="74" t="s">
        <v>125</v>
      </c>
      <c r="D45" s="75"/>
      <c r="E45" s="76">
        <v>50</v>
      </c>
      <c r="F45" s="77"/>
      <c r="G45" s="77"/>
      <c r="H45" s="77"/>
      <c r="I45" s="78" t="str">
        <f>+IF(Tabla2[[#This Row],[Ganancia]]=J45,"✔","✘")</f>
        <v>✘</v>
      </c>
      <c r="J45" s="57">
        <v>134414.99999999997</v>
      </c>
    </row>
    <row r="46" spans="1:10" x14ac:dyDescent="0.3">
      <c r="A46" s="54"/>
      <c r="B46" s="73">
        <v>45104</v>
      </c>
      <c r="C46" s="74" t="s">
        <v>126</v>
      </c>
      <c r="D46" s="75"/>
      <c r="E46" s="76">
        <v>33</v>
      </c>
      <c r="F46" s="77"/>
      <c r="G46" s="77"/>
      <c r="H46" s="77"/>
      <c r="I46" s="78" t="str">
        <f>+IF(Tabla2[[#This Row],[Ganancia]]=J46,"✔","✘")</f>
        <v>✘</v>
      </c>
      <c r="J46" s="57">
        <v>34402.5</v>
      </c>
    </row>
    <row r="47" spans="1:10" x14ac:dyDescent="0.3">
      <c r="A47" s="54"/>
      <c r="B47" s="73">
        <v>45105</v>
      </c>
      <c r="C47" s="74" t="s">
        <v>127</v>
      </c>
      <c r="D47" s="75"/>
      <c r="E47" s="76">
        <v>43</v>
      </c>
      <c r="F47" s="77"/>
      <c r="G47" s="77"/>
      <c r="H47" s="77"/>
      <c r="I47" s="78" t="str">
        <f>+IF(Tabla2[[#This Row],[Ganancia]]=J47,"✔","✘")</f>
        <v>✘</v>
      </c>
      <c r="J47" s="57">
        <v>67144.5</v>
      </c>
    </row>
    <row r="48" spans="1:10" x14ac:dyDescent="0.3">
      <c r="A48" s="54"/>
      <c r="B48" s="73">
        <v>45106</v>
      </c>
      <c r="C48" s="74" t="s">
        <v>128</v>
      </c>
      <c r="D48" s="75"/>
      <c r="E48" s="76">
        <v>51</v>
      </c>
      <c r="F48" s="77"/>
      <c r="G48" s="77"/>
      <c r="H48" s="77"/>
      <c r="I48" s="78" t="str">
        <f>+IF(Tabla2[[#This Row],[Ganancia]]=J48,"✔","✘")</f>
        <v>✘</v>
      </c>
      <c r="J48" s="57">
        <v>113847.29999999996</v>
      </c>
    </row>
    <row r="49" spans="1:10" x14ac:dyDescent="0.3">
      <c r="A49" s="54"/>
      <c r="B49" s="73">
        <v>45107</v>
      </c>
      <c r="C49" s="74" t="s">
        <v>129</v>
      </c>
      <c r="D49" s="75"/>
      <c r="E49" s="76">
        <v>7</v>
      </c>
      <c r="F49" s="77"/>
      <c r="G49" s="77"/>
      <c r="H49" s="77"/>
      <c r="I49" s="78" t="str">
        <f>+IF(Tabla2[[#This Row],[Ganancia]]=J49,"✔","✘")</f>
        <v>✘</v>
      </c>
      <c r="J49" s="57">
        <v>9922.5</v>
      </c>
    </row>
    <row r="50" spans="1:10" x14ac:dyDescent="0.3">
      <c r="A50" s="54"/>
      <c r="B50" s="73">
        <v>45110</v>
      </c>
      <c r="C50" s="74" t="s">
        <v>130</v>
      </c>
      <c r="D50" s="75"/>
      <c r="E50" s="76">
        <v>17</v>
      </c>
      <c r="F50" s="77"/>
      <c r="G50" s="77"/>
      <c r="H50" s="77"/>
      <c r="I50" s="78" t="str">
        <f>+IF(Tabla2[[#This Row],[Ganancia]]=J50,"✔","✘")</f>
        <v>✘</v>
      </c>
      <c r="J50" s="57">
        <v>95298.599999999991</v>
      </c>
    </row>
    <row r="51" spans="1:10" x14ac:dyDescent="0.3">
      <c r="A51" s="54"/>
      <c r="B51" s="73">
        <v>45111</v>
      </c>
      <c r="C51" s="74" t="s">
        <v>131</v>
      </c>
      <c r="D51" s="75"/>
      <c r="E51" s="76">
        <v>36</v>
      </c>
      <c r="F51" s="77"/>
      <c r="G51" s="77"/>
      <c r="H51" s="77"/>
      <c r="I51" s="78" t="str">
        <f>+IF(Tabla2[[#This Row],[Ganancia]]=J51,"✔","✘")</f>
        <v>✘</v>
      </c>
      <c r="J51" s="57">
        <v>50835.600000000013</v>
      </c>
    </row>
    <row r="52" spans="1:10" x14ac:dyDescent="0.3">
      <c r="A52" s="54"/>
      <c r="B52" s="73">
        <v>45112</v>
      </c>
      <c r="C52" s="74" t="s">
        <v>132</v>
      </c>
      <c r="D52" s="75"/>
      <c r="E52" s="76">
        <v>4</v>
      </c>
      <c r="F52" s="77"/>
      <c r="G52" s="77"/>
      <c r="H52" s="77"/>
      <c r="I52" s="78" t="str">
        <f>+IF(Tabla2[[#This Row],[Ganancia]]=J52,"✔","✘")</f>
        <v>✘</v>
      </c>
      <c r="J52" s="57">
        <v>4677.5999999999985</v>
      </c>
    </row>
    <row r="53" spans="1:10" x14ac:dyDescent="0.3">
      <c r="A53" s="54"/>
      <c r="B53" s="73">
        <v>45113</v>
      </c>
      <c r="C53" s="74" t="s">
        <v>133</v>
      </c>
      <c r="D53" s="75"/>
      <c r="E53" s="76">
        <v>41</v>
      </c>
      <c r="F53" s="77"/>
      <c r="G53" s="77"/>
      <c r="H53" s="77"/>
      <c r="I53" s="78" t="str">
        <f>+IF(Tabla2[[#This Row],[Ganancia]]=J53,"✔","✘")</f>
        <v>✘</v>
      </c>
      <c r="J53" s="57">
        <v>36346.5</v>
      </c>
    </row>
    <row r="54" spans="1:10" x14ac:dyDescent="0.3">
      <c r="A54" s="54"/>
      <c r="B54" s="73">
        <v>45114</v>
      </c>
      <c r="C54" s="74" t="s">
        <v>134</v>
      </c>
      <c r="D54" s="75"/>
      <c r="E54" s="76">
        <v>54</v>
      </c>
      <c r="F54" s="77"/>
      <c r="G54" s="77"/>
      <c r="H54" s="77"/>
      <c r="I54" s="78" t="str">
        <f>+IF(Tabla2[[#This Row],[Ganancia]]=J54,"✔","✘")</f>
        <v>✘</v>
      </c>
      <c r="J54" s="57">
        <v>59097.599999999977</v>
      </c>
    </row>
    <row r="55" spans="1:10" x14ac:dyDescent="0.3">
      <c r="A55" s="54"/>
      <c r="B55" s="73">
        <v>45117</v>
      </c>
      <c r="C55" s="74" t="s">
        <v>123</v>
      </c>
      <c r="D55" s="75"/>
      <c r="E55" s="76">
        <v>1</v>
      </c>
      <c r="F55" s="77"/>
      <c r="G55" s="77"/>
      <c r="H55" s="77"/>
      <c r="I55" s="78" t="str">
        <f>+IF(Tabla2[[#This Row],[Ganancia]]=J55,"✔","✘")</f>
        <v>✘</v>
      </c>
      <c r="J55" s="57">
        <v>709.5</v>
      </c>
    </row>
    <row r="56" spans="1:10" x14ac:dyDescent="0.3">
      <c r="A56" s="54"/>
      <c r="B56" s="73">
        <v>45118</v>
      </c>
      <c r="C56" s="74" t="s">
        <v>124</v>
      </c>
      <c r="D56" s="75"/>
      <c r="E56" s="76">
        <v>2</v>
      </c>
      <c r="F56" s="77"/>
      <c r="G56" s="77"/>
      <c r="H56" s="77"/>
      <c r="I56" s="78" t="str">
        <f>+IF(Tabla2[[#This Row],[Ganancia]]=J56,"✔","✘")</f>
        <v>✘</v>
      </c>
      <c r="J56" s="57">
        <v>3738.6000000000004</v>
      </c>
    </row>
    <row r="57" spans="1:10" x14ac:dyDescent="0.3">
      <c r="A57" s="54"/>
      <c r="B57" s="73">
        <v>45119</v>
      </c>
      <c r="C57" s="74" t="s">
        <v>125</v>
      </c>
      <c r="D57" s="75"/>
      <c r="E57" s="76">
        <v>11</v>
      </c>
      <c r="F57" s="77"/>
      <c r="G57" s="77"/>
      <c r="H57" s="77"/>
      <c r="I57" s="78" t="str">
        <f>+IF(Tabla2[[#This Row],[Ganancia]]=J57,"✔","✘")</f>
        <v>✘</v>
      </c>
      <c r="J57" s="57">
        <v>29571.299999999992</v>
      </c>
    </row>
    <row r="58" spans="1:10" x14ac:dyDescent="0.3">
      <c r="A58" s="54"/>
      <c r="B58" s="73">
        <v>45120</v>
      </c>
      <c r="C58" s="74" t="s">
        <v>126</v>
      </c>
      <c r="D58" s="75"/>
      <c r="E58" s="76">
        <v>32</v>
      </c>
      <c r="F58" s="77"/>
      <c r="G58" s="77"/>
      <c r="H58" s="77"/>
      <c r="I58" s="78" t="str">
        <f>+IF(Tabla2[[#This Row],[Ganancia]]=J58,"✔","✘")</f>
        <v>✘</v>
      </c>
      <c r="J58" s="57">
        <v>33360</v>
      </c>
    </row>
    <row r="59" spans="1:10" x14ac:dyDescent="0.3">
      <c r="A59" s="54"/>
      <c r="B59" s="73">
        <v>45121</v>
      </c>
      <c r="C59" s="74" t="s">
        <v>127</v>
      </c>
      <c r="D59" s="75"/>
      <c r="E59" s="76">
        <v>52</v>
      </c>
      <c r="F59" s="77"/>
      <c r="G59" s="77"/>
      <c r="H59" s="77"/>
      <c r="I59" s="78" t="str">
        <f>+IF(Tabla2[[#This Row],[Ganancia]]=J59,"✔","✘")</f>
        <v>✘</v>
      </c>
      <c r="J59" s="57">
        <v>81198</v>
      </c>
    </row>
    <row r="60" spans="1:10" x14ac:dyDescent="0.3">
      <c r="A60" s="54"/>
      <c r="B60" s="73">
        <v>45124</v>
      </c>
      <c r="C60" s="74" t="s">
        <v>128</v>
      </c>
      <c r="D60" s="75"/>
      <c r="E60" s="76">
        <v>54</v>
      </c>
      <c r="F60" s="77"/>
      <c r="G60" s="77"/>
      <c r="H60" s="77"/>
      <c r="I60" s="78" t="str">
        <f>+IF(Tabla2[[#This Row],[Ganancia]]=J60,"✔","✘")</f>
        <v>✘</v>
      </c>
      <c r="J60" s="57">
        <v>120544.19999999995</v>
      </c>
    </row>
    <row r="61" spans="1:10" x14ac:dyDescent="0.3">
      <c r="A61" s="54"/>
      <c r="B61" s="73">
        <v>45125</v>
      </c>
      <c r="C61" s="74" t="s">
        <v>129</v>
      </c>
      <c r="D61" s="75"/>
      <c r="E61" s="76">
        <v>48</v>
      </c>
      <c r="F61" s="77"/>
      <c r="G61" s="77"/>
      <c r="H61" s="77"/>
      <c r="I61" s="78" t="str">
        <f>+IF(Tabla2[[#This Row],[Ganancia]]=J61,"✔","✘")</f>
        <v>✘</v>
      </c>
      <c r="J61" s="57">
        <v>68040</v>
      </c>
    </row>
    <row r="62" spans="1:10" x14ac:dyDescent="0.3">
      <c r="A62" s="54"/>
      <c r="B62" s="73">
        <v>45126</v>
      </c>
      <c r="C62" s="74" t="s">
        <v>130</v>
      </c>
      <c r="D62" s="75"/>
      <c r="E62" s="76">
        <v>3</v>
      </c>
      <c r="F62" s="77"/>
      <c r="G62" s="77"/>
      <c r="H62" s="77"/>
      <c r="I62" s="78" t="str">
        <f>+IF(Tabla2[[#This Row],[Ganancia]]=J62,"✔","✘")</f>
        <v>✘</v>
      </c>
      <c r="J62" s="57">
        <v>16817.399999999998</v>
      </c>
    </row>
    <row r="63" spans="1:10" x14ac:dyDescent="0.3">
      <c r="A63" s="54"/>
      <c r="B63" s="73">
        <v>45127</v>
      </c>
      <c r="C63" s="74" t="s">
        <v>131</v>
      </c>
      <c r="D63" s="75"/>
      <c r="E63" s="76">
        <v>40</v>
      </c>
      <c r="F63" s="77"/>
      <c r="G63" s="77"/>
      <c r="H63" s="77"/>
      <c r="I63" s="78" t="str">
        <f>+IF(Tabla2[[#This Row],[Ganancia]]=J63,"✔","✘")</f>
        <v>✘</v>
      </c>
      <c r="J63" s="57">
        <v>56484.000000000015</v>
      </c>
    </row>
    <row r="64" spans="1:10" x14ac:dyDescent="0.3">
      <c r="A64" s="54"/>
      <c r="B64" s="73">
        <v>45128</v>
      </c>
      <c r="C64" s="74" t="s">
        <v>132</v>
      </c>
      <c r="D64" s="75"/>
      <c r="E64" s="76">
        <v>35</v>
      </c>
      <c r="F64" s="77"/>
      <c r="G64" s="77"/>
      <c r="H64" s="77"/>
      <c r="I64" s="78" t="str">
        <f>+IF(Tabla2[[#This Row],[Ganancia]]=J64,"✔","✘")</f>
        <v>✘</v>
      </c>
      <c r="J64" s="57">
        <v>40928.999999999985</v>
      </c>
    </row>
    <row r="65" spans="1:10" x14ac:dyDescent="0.3">
      <c r="A65" s="54"/>
      <c r="B65" s="73">
        <v>45131</v>
      </c>
      <c r="C65" s="74" t="s">
        <v>133</v>
      </c>
      <c r="D65" s="75"/>
      <c r="E65" s="76">
        <v>16</v>
      </c>
      <c r="F65" s="77"/>
      <c r="G65" s="77"/>
      <c r="H65" s="77"/>
      <c r="I65" s="78" t="str">
        <f>+IF(Tabla2[[#This Row],[Ganancia]]=J65,"✔","✘")</f>
        <v>✘</v>
      </c>
      <c r="J65" s="57">
        <v>14184</v>
      </c>
    </row>
    <row r="66" spans="1:10" x14ac:dyDescent="0.3">
      <c r="A66" s="54"/>
      <c r="B66" s="73">
        <v>45132</v>
      </c>
      <c r="C66" s="74" t="s">
        <v>134</v>
      </c>
      <c r="D66" s="75"/>
      <c r="E66" s="76">
        <v>17</v>
      </c>
      <c r="F66" s="77"/>
      <c r="G66" s="77"/>
      <c r="H66" s="77"/>
      <c r="I66" s="78" t="str">
        <f>+IF(Tabla2[[#This Row],[Ganancia]]=J66,"✔","✘")</f>
        <v>✘</v>
      </c>
      <c r="J66" s="57">
        <v>18604.799999999996</v>
      </c>
    </row>
    <row r="67" spans="1:10" x14ac:dyDescent="0.3">
      <c r="A67" s="54"/>
      <c r="B67" s="73">
        <v>45133</v>
      </c>
      <c r="C67" s="74" t="s">
        <v>107</v>
      </c>
      <c r="D67" s="75"/>
      <c r="E67" s="76">
        <v>48</v>
      </c>
      <c r="F67" s="77"/>
      <c r="G67" s="77"/>
      <c r="H67" s="77"/>
      <c r="I67" s="78" t="str">
        <f>+IF(Tabla2[[#This Row],[Ganancia]]=J67,"✔","✘")</f>
        <v>✘</v>
      </c>
      <c r="J67" s="57">
        <v>136252.80000000002</v>
      </c>
    </row>
    <row r="68" spans="1:10" x14ac:dyDescent="0.3">
      <c r="A68" s="54"/>
      <c r="B68" s="73">
        <v>45134</v>
      </c>
      <c r="C68" s="74" t="s">
        <v>108</v>
      </c>
      <c r="D68" s="75"/>
      <c r="E68" s="76">
        <v>52</v>
      </c>
      <c r="F68" s="77"/>
      <c r="G68" s="77"/>
      <c r="H68" s="77"/>
      <c r="I68" s="78" t="str">
        <f>+IF(Tabla2[[#This Row],[Ganancia]]=J68,"✔","✘")</f>
        <v>✘</v>
      </c>
      <c r="J68" s="57">
        <v>73507.200000000012</v>
      </c>
    </row>
    <row r="69" spans="1:10" x14ac:dyDescent="0.3">
      <c r="A69" s="54"/>
      <c r="B69" s="73">
        <v>45135</v>
      </c>
      <c r="C69" s="74" t="s">
        <v>109</v>
      </c>
      <c r="D69" s="75"/>
      <c r="E69" s="76">
        <v>4</v>
      </c>
      <c r="F69" s="77"/>
      <c r="G69" s="77"/>
      <c r="H69" s="77"/>
      <c r="I69" s="78" t="str">
        <f>+IF(Tabla2[[#This Row],[Ganancia]]=J69,"✔","✘")</f>
        <v>✘</v>
      </c>
      <c r="J69" s="57">
        <v>684</v>
      </c>
    </row>
    <row r="70" spans="1:10" x14ac:dyDescent="0.3">
      <c r="A70" s="54"/>
      <c r="B70" s="73">
        <v>45138</v>
      </c>
      <c r="C70" s="74" t="s">
        <v>110</v>
      </c>
      <c r="D70" s="75"/>
      <c r="E70" s="76">
        <v>43</v>
      </c>
      <c r="F70" s="77"/>
      <c r="G70" s="77"/>
      <c r="H70" s="77"/>
      <c r="I70" s="78" t="str">
        <f>+IF(Tabla2[[#This Row],[Ganancia]]=J70,"✔","✘")</f>
        <v>✘</v>
      </c>
      <c r="J70" s="57">
        <v>361393.5</v>
      </c>
    </row>
    <row r="71" spans="1:10" x14ac:dyDescent="0.3">
      <c r="A71" s="54"/>
      <c r="B71" s="73">
        <v>45139</v>
      </c>
      <c r="C71" s="74" t="s">
        <v>111</v>
      </c>
      <c r="D71" s="75"/>
      <c r="E71" s="76">
        <v>54</v>
      </c>
      <c r="F71" s="77"/>
      <c r="G71" s="77"/>
      <c r="H71" s="77"/>
      <c r="I71" s="78" t="str">
        <f>+IF(Tabla2[[#This Row],[Ganancia]]=J71,"✔","✘")</f>
        <v>✘</v>
      </c>
      <c r="J71" s="57">
        <v>560811.60000000009</v>
      </c>
    </row>
    <row r="72" spans="1:10" x14ac:dyDescent="0.3">
      <c r="A72" s="54"/>
      <c r="B72" s="73">
        <v>45140</v>
      </c>
      <c r="C72" s="74" t="s">
        <v>112</v>
      </c>
      <c r="D72" s="75"/>
      <c r="E72" s="76">
        <v>18</v>
      </c>
      <c r="F72" s="77"/>
      <c r="G72" s="77"/>
      <c r="H72" s="77"/>
      <c r="I72" s="78" t="str">
        <f>+IF(Tabla2[[#This Row],[Ganancia]]=J72,"✔","✘")</f>
        <v>✘</v>
      </c>
      <c r="J72" s="57">
        <v>19699.199999999993</v>
      </c>
    </row>
    <row r="73" spans="1:10" x14ac:dyDescent="0.3">
      <c r="A73" s="54"/>
      <c r="B73" s="73">
        <v>45141</v>
      </c>
      <c r="C73" s="74" t="s">
        <v>113</v>
      </c>
      <c r="D73" s="75"/>
      <c r="E73" s="76">
        <v>45</v>
      </c>
      <c r="F73" s="77"/>
      <c r="G73" s="77"/>
      <c r="H73" s="77"/>
      <c r="I73" s="78" t="str">
        <f>+IF(Tabla2[[#This Row],[Ganancia]]=J73,"✔","✘")</f>
        <v>✘</v>
      </c>
      <c r="J73" s="57">
        <v>63827.999999999985</v>
      </c>
    </row>
    <row r="74" spans="1:10" x14ac:dyDescent="0.3">
      <c r="A74" s="54"/>
      <c r="B74" s="73">
        <v>45142</v>
      </c>
      <c r="C74" s="74" t="s">
        <v>114</v>
      </c>
      <c r="D74" s="75"/>
      <c r="E74" s="76">
        <v>22</v>
      </c>
      <c r="F74" s="77"/>
      <c r="G74" s="77"/>
      <c r="H74" s="77"/>
      <c r="I74" s="78" t="str">
        <f>+IF(Tabla2[[#This Row],[Ganancia]]=J74,"✔","✘")</f>
        <v>✘</v>
      </c>
      <c r="J74" s="57">
        <v>20875.799999999992</v>
      </c>
    </row>
    <row r="75" spans="1:10" x14ac:dyDescent="0.3">
      <c r="A75" s="54"/>
      <c r="B75" s="73">
        <v>45145</v>
      </c>
      <c r="C75" s="74" t="s">
        <v>89</v>
      </c>
      <c r="D75" s="75"/>
      <c r="E75" s="76">
        <v>53</v>
      </c>
      <c r="F75" s="77"/>
      <c r="G75" s="77"/>
      <c r="H75" s="77"/>
      <c r="I75" s="78" t="str">
        <f>+IF(Tabla2[[#This Row],[Ganancia]]=J75,"✔","✘")</f>
        <v>✘</v>
      </c>
      <c r="J75" s="57">
        <v>78561.900000000009</v>
      </c>
    </row>
    <row r="76" spans="1:10" x14ac:dyDescent="0.3">
      <c r="A76" s="54"/>
      <c r="B76" s="73">
        <v>45146</v>
      </c>
      <c r="C76" s="74" t="s">
        <v>90</v>
      </c>
      <c r="D76" s="75"/>
      <c r="E76" s="76">
        <v>17</v>
      </c>
      <c r="F76" s="77"/>
      <c r="G76" s="77"/>
      <c r="H76" s="77"/>
      <c r="I76" s="78" t="str">
        <f>+IF(Tabla2[[#This Row],[Ganancia]]=J76,"✔","✘")</f>
        <v>✘</v>
      </c>
      <c r="J76" s="57">
        <v>26933.100000000002</v>
      </c>
    </row>
    <row r="77" spans="1:10" x14ac:dyDescent="0.3">
      <c r="A77" s="54"/>
      <c r="B77" s="73">
        <v>45147</v>
      </c>
      <c r="C77" s="74" t="s">
        <v>91</v>
      </c>
      <c r="D77" s="75"/>
      <c r="E77" s="76">
        <v>1</v>
      </c>
      <c r="F77" s="77"/>
      <c r="G77" s="77"/>
      <c r="H77" s="77"/>
      <c r="I77" s="78" t="str">
        <f>+IF(Tabla2[[#This Row],[Ganancia]]=J77,"✔","✘")</f>
        <v>✘</v>
      </c>
      <c r="J77" s="57">
        <v>3229.5</v>
      </c>
    </row>
    <row r="78" spans="1:10" x14ac:dyDescent="0.3">
      <c r="A78" s="54"/>
      <c r="B78" s="73">
        <v>45148</v>
      </c>
      <c r="C78" s="74" t="s">
        <v>92</v>
      </c>
      <c r="D78" s="75"/>
      <c r="E78" s="76">
        <v>38</v>
      </c>
      <c r="F78" s="77"/>
      <c r="G78" s="77"/>
      <c r="H78" s="77"/>
      <c r="I78" s="78" t="str">
        <f>+IF(Tabla2[[#This Row],[Ganancia]]=J78,"✔","✘")</f>
        <v>✘</v>
      </c>
      <c r="J78" s="57">
        <v>2086.2000000000003</v>
      </c>
    </row>
    <row r="79" spans="1:10" x14ac:dyDescent="0.3">
      <c r="A79" s="54"/>
      <c r="B79" s="73">
        <v>45149</v>
      </c>
      <c r="C79" s="74" t="s">
        <v>93</v>
      </c>
      <c r="D79" s="75"/>
      <c r="E79" s="76">
        <v>51</v>
      </c>
      <c r="F79" s="77"/>
      <c r="G79" s="77"/>
      <c r="H79" s="77"/>
      <c r="I79" s="78" t="str">
        <f>+IF(Tabla2[[#This Row],[Ganancia]]=J79,"✔","✘")</f>
        <v>✘</v>
      </c>
      <c r="J79" s="57">
        <v>71818.2</v>
      </c>
    </row>
    <row r="80" spans="1:10" x14ac:dyDescent="0.3">
      <c r="A80" s="54"/>
      <c r="B80" s="73">
        <v>45152</v>
      </c>
      <c r="C80" s="74" t="s">
        <v>94</v>
      </c>
      <c r="D80" s="75"/>
      <c r="E80" s="76">
        <v>12</v>
      </c>
      <c r="F80" s="77"/>
      <c r="G80" s="77"/>
      <c r="H80" s="77"/>
      <c r="I80" s="78" t="str">
        <f>+IF(Tabla2[[#This Row],[Ganancia]]=J80,"✔","✘")</f>
        <v>✘</v>
      </c>
      <c r="J80" s="57">
        <v>57610.800000000017</v>
      </c>
    </row>
    <row r="81" spans="1:10" x14ac:dyDescent="0.3">
      <c r="A81" s="54"/>
      <c r="B81" s="73">
        <v>45153</v>
      </c>
      <c r="C81" s="74" t="s">
        <v>95</v>
      </c>
      <c r="D81" s="75"/>
      <c r="E81" s="76">
        <v>43</v>
      </c>
      <c r="F81" s="77"/>
      <c r="G81" s="77"/>
      <c r="H81" s="77"/>
      <c r="I81" s="78" t="str">
        <f>+IF(Tabla2[[#This Row],[Ganancia]]=J81,"✔","✘")</f>
        <v>✘</v>
      </c>
      <c r="J81" s="57">
        <v>53470.5</v>
      </c>
    </row>
    <row r="82" spans="1:10" x14ac:dyDescent="0.3">
      <c r="A82" s="54"/>
      <c r="B82" s="73">
        <v>45154</v>
      </c>
      <c r="C82" s="74" t="s">
        <v>96</v>
      </c>
      <c r="D82" s="75"/>
      <c r="E82" s="76">
        <v>46</v>
      </c>
      <c r="F82" s="77"/>
      <c r="G82" s="77"/>
      <c r="H82" s="77"/>
      <c r="I82" s="78" t="str">
        <f>+IF(Tabla2[[#This Row],[Ganancia]]=J82,"✔","✘")</f>
        <v>✘</v>
      </c>
      <c r="J82" s="57">
        <v>65467.19999999999</v>
      </c>
    </row>
    <row r="83" spans="1:10" x14ac:dyDescent="0.3">
      <c r="A83" s="54"/>
      <c r="B83" s="73">
        <v>45155</v>
      </c>
      <c r="C83" s="74" t="s">
        <v>97</v>
      </c>
      <c r="D83" s="75"/>
      <c r="E83" s="76">
        <v>11</v>
      </c>
      <c r="F83" s="77"/>
      <c r="G83" s="77"/>
      <c r="H83" s="77"/>
      <c r="I83" s="78" t="str">
        <f>+IF(Tabla2[[#This Row],[Ganancia]]=J83,"✔","✘")</f>
        <v>✘</v>
      </c>
      <c r="J83" s="57">
        <v>10269.599999999999</v>
      </c>
    </row>
    <row r="84" spans="1:10" x14ac:dyDescent="0.3">
      <c r="A84" s="54"/>
      <c r="B84" s="73">
        <v>45156</v>
      </c>
      <c r="C84" s="74" t="s">
        <v>98</v>
      </c>
      <c r="D84" s="75"/>
      <c r="E84" s="76">
        <v>20</v>
      </c>
      <c r="F84" s="77"/>
      <c r="G84" s="77"/>
      <c r="H84" s="77"/>
      <c r="I84" s="78" t="str">
        <f>+IF(Tabla2[[#This Row],[Ganancia]]=J84,"✔","✘")</f>
        <v>✘</v>
      </c>
      <c r="J84" s="57">
        <v>46314.000000000015</v>
      </c>
    </row>
    <row r="85" spans="1:10" x14ac:dyDescent="0.3">
      <c r="A85" s="54"/>
      <c r="B85" s="73">
        <v>45159</v>
      </c>
      <c r="C85" s="74" t="s">
        <v>99</v>
      </c>
      <c r="D85" s="75"/>
      <c r="E85" s="76">
        <v>52</v>
      </c>
      <c r="F85" s="77"/>
      <c r="G85" s="77"/>
      <c r="H85" s="77"/>
      <c r="I85" s="78" t="str">
        <f>+IF(Tabla2[[#This Row],[Ganancia]]=J85,"✔","✘")</f>
        <v>✘</v>
      </c>
      <c r="J85" s="57">
        <v>105424.79999999999</v>
      </c>
    </row>
    <row r="86" spans="1:10" x14ac:dyDescent="0.3">
      <c r="A86" s="54"/>
      <c r="B86" s="73">
        <v>45160</v>
      </c>
      <c r="C86" s="74" t="s">
        <v>100</v>
      </c>
      <c r="D86" s="75"/>
      <c r="E86" s="76">
        <v>18</v>
      </c>
      <c r="F86" s="77"/>
      <c r="G86" s="77"/>
      <c r="H86" s="77"/>
      <c r="I86" s="78" t="str">
        <f>+IF(Tabla2[[#This Row],[Ganancia]]=J86,"✔","✘")</f>
        <v>✘</v>
      </c>
      <c r="J86" s="57">
        <v>85860</v>
      </c>
    </row>
    <row r="87" spans="1:10" x14ac:dyDescent="0.3">
      <c r="A87" s="54"/>
      <c r="B87" s="73">
        <v>45161</v>
      </c>
      <c r="C87" s="74" t="s">
        <v>101</v>
      </c>
      <c r="D87" s="75"/>
      <c r="E87" s="76">
        <v>9</v>
      </c>
      <c r="F87" s="77"/>
      <c r="G87" s="77"/>
      <c r="H87" s="77"/>
      <c r="I87" s="78" t="str">
        <f>+IF(Tabla2[[#This Row],[Ganancia]]=J87,"✔","✘")</f>
        <v>✘</v>
      </c>
      <c r="J87" s="57">
        <v>39973.5</v>
      </c>
    </row>
    <row r="88" spans="1:10" x14ac:dyDescent="0.3">
      <c r="A88" s="54"/>
      <c r="B88" s="73">
        <v>45162</v>
      </c>
      <c r="C88" s="74" t="s">
        <v>102</v>
      </c>
      <c r="D88" s="75"/>
      <c r="E88" s="76">
        <v>53</v>
      </c>
      <c r="F88" s="77"/>
      <c r="G88" s="77"/>
      <c r="H88" s="77"/>
      <c r="I88" s="78" t="str">
        <f>+IF(Tabla2[[#This Row],[Ganancia]]=J88,"✔","✘")</f>
        <v>✘</v>
      </c>
      <c r="J88" s="57">
        <v>205905</v>
      </c>
    </row>
    <row r="89" spans="1:10" x14ac:dyDescent="0.3">
      <c r="A89" s="54"/>
      <c r="B89" s="73">
        <v>45163</v>
      </c>
      <c r="C89" s="74" t="s">
        <v>103</v>
      </c>
      <c r="D89" s="75"/>
      <c r="E89" s="76">
        <v>5</v>
      </c>
      <c r="F89" s="77"/>
      <c r="G89" s="77"/>
      <c r="H89" s="77"/>
      <c r="I89" s="78" t="str">
        <f>+IF(Tabla2[[#This Row],[Ganancia]]=J89,"✔","✘")</f>
        <v>✘</v>
      </c>
      <c r="J89" s="57">
        <v>21004.500000000007</v>
      </c>
    </row>
    <row r="90" spans="1:10" x14ac:dyDescent="0.3">
      <c r="A90" s="54"/>
      <c r="B90" s="73">
        <v>45166</v>
      </c>
      <c r="C90" s="74" t="s">
        <v>104</v>
      </c>
      <c r="D90" s="75"/>
      <c r="E90" s="76">
        <v>19</v>
      </c>
      <c r="F90" s="77"/>
      <c r="G90" s="77"/>
      <c r="H90" s="77"/>
      <c r="I90" s="78" t="str">
        <f>+IF(Tabla2[[#This Row],[Ganancia]]=J90,"✔","✘")</f>
        <v>✘</v>
      </c>
      <c r="J90" s="57">
        <v>63327</v>
      </c>
    </row>
    <row r="91" spans="1:10" x14ac:dyDescent="0.3">
      <c r="A91" s="54"/>
      <c r="B91" s="73">
        <v>45167</v>
      </c>
      <c r="C91" s="74" t="s">
        <v>105</v>
      </c>
      <c r="D91" s="75"/>
      <c r="E91" s="76">
        <v>28</v>
      </c>
      <c r="F91" s="77"/>
      <c r="G91" s="77"/>
      <c r="H91" s="77"/>
      <c r="I91" s="78" t="str">
        <f>+IF(Tabla2[[#This Row],[Ganancia]]=J91,"✔","✘")</f>
        <v>✘</v>
      </c>
      <c r="J91" s="57">
        <v>49098</v>
      </c>
    </row>
    <row r="92" spans="1:10" x14ac:dyDescent="0.3">
      <c r="A92" s="54"/>
      <c r="B92" s="73">
        <v>45168</v>
      </c>
      <c r="C92" s="74" t="s">
        <v>106</v>
      </c>
      <c r="D92" s="75"/>
      <c r="E92" s="76">
        <v>53</v>
      </c>
      <c r="F92" s="77"/>
      <c r="G92" s="77"/>
      <c r="H92" s="77"/>
      <c r="I92" s="78" t="str">
        <f>+IF(Tabla2[[#This Row],[Ganancia]]=J92,"✔","✘")</f>
        <v>✘</v>
      </c>
      <c r="J92" s="57">
        <v>70643.699999999983</v>
      </c>
    </row>
    <row r="93" spans="1:10" x14ac:dyDescent="0.3">
      <c r="A93" s="54"/>
      <c r="B93" s="73">
        <v>45169</v>
      </c>
      <c r="C93" s="74" t="s">
        <v>107</v>
      </c>
      <c r="D93" s="75"/>
      <c r="E93" s="76">
        <v>43</v>
      </c>
      <c r="F93" s="77"/>
      <c r="G93" s="77"/>
      <c r="H93" s="77"/>
      <c r="I93" s="78" t="str">
        <f>+IF(Tabla2[[#This Row],[Ganancia]]=J93,"✔","✘")</f>
        <v>✘</v>
      </c>
      <c r="J93" s="57">
        <v>122059.80000000002</v>
      </c>
    </row>
    <row r="94" spans="1:10" x14ac:dyDescent="0.3">
      <c r="A94" s="54"/>
      <c r="B94" s="73">
        <v>45170</v>
      </c>
      <c r="C94" s="74" t="s">
        <v>108</v>
      </c>
      <c r="D94" s="75"/>
      <c r="E94" s="76">
        <v>6</v>
      </c>
      <c r="F94" s="77"/>
      <c r="G94" s="77"/>
      <c r="H94" s="77"/>
      <c r="I94" s="78" t="str">
        <f>+IF(Tabla2[[#This Row],[Ganancia]]=J94,"✔","✘")</f>
        <v>✘</v>
      </c>
      <c r="J94" s="57">
        <v>8481.6000000000022</v>
      </c>
    </row>
    <row r="95" spans="1:10" x14ac:dyDescent="0.3">
      <c r="A95" s="54"/>
      <c r="B95" s="73">
        <v>45173</v>
      </c>
      <c r="C95" s="74" t="s">
        <v>109</v>
      </c>
      <c r="D95" s="75"/>
      <c r="E95" s="76">
        <v>30</v>
      </c>
      <c r="F95" s="77"/>
      <c r="G95" s="77"/>
      <c r="H95" s="77"/>
      <c r="I95" s="78" t="str">
        <f>+IF(Tabla2[[#This Row],[Ganancia]]=J95,"✔","✘")</f>
        <v>✘</v>
      </c>
      <c r="J95" s="57">
        <v>5130</v>
      </c>
    </row>
    <row r="96" spans="1:10" x14ac:dyDescent="0.3">
      <c r="A96" s="54"/>
      <c r="B96" s="73">
        <v>45174</v>
      </c>
      <c r="C96" s="74" t="s">
        <v>110</v>
      </c>
      <c r="D96" s="75"/>
      <c r="E96" s="76">
        <v>42</v>
      </c>
      <c r="F96" s="77"/>
      <c r="G96" s="77"/>
      <c r="H96" s="77"/>
      <c r="I96" s="78" t="str">
        <f>+IF(Tabla2[[#This Row],[Ganancia]]=J96,"✔","✘")</f>
        <v>✘</v>
      </c>
      <c r="J96" s="57">
        <v>352989</v>
      </c>
    </row>
    <row r="97" spans="1:10" x14ac:dyDescent="0.3">
      <c r="A97" s="54"/>
      <c r="B97" s="73">
        <v>45175</v>
      </c>
      <c r="C97" s="74" t="s">
        <v>111</v>
      </c>
      <c r="D97" s="75"/>
      <c r="E97" s="76">
        <v>11</v>
      </c>
      <c r="F97" s="77"/>
      <c r="G97" s="77"/>
      <c r="H97" s="77"/>
      <c r="I97" s="78" t="str">
        <f>+IF(Tabla2[[#This Row],[Ganancia]]=J97,"✔","✘")</f>
        <v>✘</v>
      </c>
      <c r="J97" s="57">
        <v>114239.40000000002</v>
      </c>
    </row>
    <row r="98" spans="1:10" x14ac:dyDescent="0.3">
      <c r="A98" s="54"/>
      <c r="B98" s="73">
        <v>45176</v>
      </c>
      <c r="C98" s="74" t="s">
        <v>112</v>
      </c>
      <c r="D98" s="75"/>
      <c r="E98" s="76">
        <v>40</v>
      </c>
      <c r="F98" s="77"/>
      <c r="G98" s="77"/>
      <c r="H98" s="77"/>
      <c r="I98" s="78" t="str">
        <f>+IF(Tabla2[[#This Row],[Ganancia]]=J98,"✔","✘")</f>
        <v>✘</v>
      </c>
      <c r="J98" s="57">
        <v>43775.999999999985</v>
      </c>
    </row>
    <row r="99" spans="1:10" x14ac:dyDescent="0.3">
      <c r="A99" s="54"/>
      <c r="B99" s="73">
        <v>45177</v>
      </c>
      <c r="C99" s="74" t="s">
        <v>113</v>
      </c>
      <c r="D99" s="75"/>
      <c r="E99" s="76">
        <v>19</v>
      </c>
      <c r="F99" s="77"/>
      <c r="G99" s="77"/>
      <c r="H99" s="77"/>
      <c r="I99" s="78" t="str">
        <f>+IF(Tabla2[[#This Row],[Ganancia]]=J99,"✔","✘")</f>
        <v>✘</v>
      </c>
      <c r="J99" s="57">
        <v>26949.599999999991</v>
      </c>
    </row>
    <row r="100" spans="1:10" x14ac:dyDescent="0.3">
      <c r="A100" s="54"/>
      <c r="B100" s="73">
        <v>45180</v>
      </c>
      <c r="C100" s="74" t="s">
        <v>114</v>
      </c>
      <c r="D100" s="75"/>
      <c r="E100" s="76">
        <v>54</v>
      </c>
      <c r="F100" s="77"/>
      <c r="G100" s="77"/>
      <c r="H100" s="77"/>
      <c r="I100" s="78" t="str">
        <f>+IF(Tabla2[[#This Row],[Ganancia]]=J100,"✔","✘")</f>
        <v>✘</v>
      </c>
      <c r="J100" s="57">
        <v>51240.599999999977</v>
      </c>
    </row>
    <row r="101" spans="1:10" x14ac:dyDescent="0.3">
      <c r="A101" s="54"/>
      <c r="B101" s="73">
        <v>45181</v>
      </c>
      <c r="C101" s="74" t="s">
        <v>115</v>
      </c>
      <c r="D101" s="75"/>
      <c r="E101" s="76">
        <v>49</v>
      </c>
      <c r="F101" s="77"/>
      <c r="G101" s="77"/>
      <c r="H101" s="77"/>
      <c r="I101" s="78" t="str">
        <f>+IF(Tabla2[[#This Row],[Ganancia]]=J101,"✔","✘")</f>
        <v>✘</v>
      </c>
      <c r="J101" s="57">
        <v>44952.600000000006</v>
      </c>
    </row>
    <row r="102" spans="1:10" x14ac:dyDescent="0.3">
      <c r="A102" s="54"/>
      <c r="B102" s="73">
        <v>45182</v>
      </c>
      <c r="C102" s="74" t="s">
        <v>116</v>
      </c>
      <c r="D102" s="75"/>
      <c r="E102" s="76">
        <v>4</v>
      </c>
      <c r="F102" s="77"/>
      <c r="G102" s="77"/>
      <c r="H102" s="77"/>
      <c r="I102" s="78" t="str">
        <f>+IF(Tabla2[[#This Row],[Ganancia]]=J102,"✔","✘")</f>
        <v>✘</v>
      </c>
      <c r="J102" s="57">
        <v>1446</v>
      </c>
    </row>
    <row r="103" spans="1:10" x14ac:dyDescent="0.3">
      <c r="A103" s="54"/>
      <c r="B103" s="73">
        <v>45183</v>
      </c>
      <c r="C103" s="74" t="s">
        <v>117</v>
      </c>
      <c r="D103" s="75"/>
      <c r="E103" s="76">
        <v>14</v>
      </c>
      <c r="F103" s="77"/>
      <c r="G103" s="77"/>
      <c r="H103" s="77"/>
      <c r="I103" s="78" t="str">
        <f>+IF(Tabla2[[#This Row],[Ganancia]]=J103,"✔","✘")</f>
        <v>✘</v>
      </c>
      <c r="J103" s="57">
        <v>15120</v>
      </c>
    </row>
    <row r="104" spans="1:10" x14ac:dyDescent="0.3">
      <c r="A104" s="54"/>
      <c r="B104" s="73">
        <v>45184</v>
      </c>
      <c r="C104" s="74" t="s">
        <v>118</v>
      </c>
      <c r="D104" s="75"/>
      <c r="E104" s="76">
        <v>6</v>
      </c>
      <c r="F104" s="77"/>
      <c r="G104" s="77"/>
      <c r="H104" s="77"/>
      <c r="I104" s="78" t="str">
        <f>+IF(Tabla2[[#This Row],[Ganancia]]=J104,"✔","✘")</f>
        <v>✘</v>
      </c>
      <c r="J104" s="57">
        <v>10137.600000000002</v>
      </c>
    </row>
    <row r="105" spans="1:10" x14ac:dyDescent="0.3">
      <c r="A105" s="54"/>
      <c r="B105" s="73">
        <v>45187</v>
      </c>
      <c r="C105" s="74" t="s">
        <v>119</v>
      </c>
      <c r="D105" s="75"/>
      <c r="E105" s="76">
        <v>2</v>
      </c>
      <c r="F105" s="77"/>
      <c r="G105" s="77"/>
      <c r="H105" s="77"/>
      <c r="I105" s="78" t="str">
        <f>+IF(Tabla2[[#This Row],[Ganancia]]=J105,"✔","✘")</f>
        <v>✘</v>
      </c>
      <c r="J105" s="57">
        <v>4579.2000000000007</v>
      </c>
    </row>
    <row r="106" spans="1:10" x14ac:dyDescent="0.3">
      <c r="A106" s="54"/>
      <c r="B106" s="73">
        <v>45188</v>
      </c>
      <c r="C106" s="74" t="s">
        <v>120</v>
      </c>
      <c r="D106" s="75"/>
      <c r="E106" s="76">
        <v>34</v>
      </c>
      <c r="F106" s="77"/>
      <c r="G106" s="77"/>
      <c r="H106" s="77"/>
      <c r="I106" s="78" t="str">
        <f>+IF(Tabla2[[#This Row],[Ganancia]]=J106,"✔","✘")</f>
        <v>✘</v>
      </c>
      <c r="J106" s="57">
        <v>87332.400000000009</v>
      </c>
    </row>
    <row r="107" spans="1:10" x14ac:dyDescent="0.3">
      <c r="A107" s="54"/>
      <c r="B107" s="73">
        <v>45189</v>
      </c>
      <c r="C107" s="74" t="s">
        <v>121</v>
      </c>
      <c r="D107" s="75"/>
      <c r="E107" s="76">
        <v>3</v>
      </c>
      <c r="F107" s="77"/>
      <c r="G107" s="77"/>
      <c r="H107" s="77"/>
      <c r="I107" s="78" t="str">
        <f>+IF(Tabla2[[#This Row],[Ganancia]]=J107,"✔","✘")</f>
        <v>✘</v>
      </c>
      <c r="J107" s="57">
        <v>6202.8000000000011</v>
      </c>
    </row>
    <row r="108" spans="1:10" x14ac:dyDescent="0.3">
      <c r="A108" s="54"/>
      <c r="B108" s="73">
        <v>45190</v>
      </c>
      <c r="C108" s="74" t="s">
        <v>122</v>
      </c>
      <c r="D108" s="75"/>
      <c r="E108" s="76">
        <v>32</v>
      </c>
      <c r="F108" s="77"/>
      <c r="G108" s="77"/>
      <c r="H108" s="77"/>
      <c r="I108" s="78" t="str">
        <f>+IF(Tabla2[[#This Row],[Ganancia]]=J108,"✔","✘")</f>
        <v>✘</v>
      </c>
      <c r="J108" s="57">
        <v>75763.200000000012</v>
      </c>
    </row>
    <row r="109" spans="1:10" x14ac:dyDescent="0.3">
      <c r="A109" s="54"/>
      <c r="B109" s="73">
        <v>45191</v>
      </c>
      <c r="C109" s="74" t="s">
        <v>123</v>
      </c>
      <c r="D109" s="75"/>
      <c r="E109" s="76">
        <v>23</v>
      </c>
      <c r="F109" s="77"/>
      <c r="G109" s="77"/>
      <c r="H109" s="77"/>
      <c r="I109" s="78" t="str">
        <f>+IF(Tabla2[[#This Row],[Ganancia]]=J109,"✔","✘")</f>
        <v>✘</v>
      </c>
      <c r="J109" s="57">
        <v>16318.5</v>
      </c>
    </row>
    <row r="110" spans="1:10" x14ac:dyDescent="0.3">
      <c r="A110" s="54"/>
      <c r="B110" s="73">
        <v>45194</v>
      </c>
      <c r="C110" s="74" t="s">
        <v>124</v>
      </c>
      <c r="D110" s="75"/>
      <c r="E110" s="76">
        <v>2</v>
      </c>
      <c r="F110" s="77"/>
      <c r="G110" s="77"/>
      <c r="H110" s="77"/>
      <c r="I110" s="78" t="str">
        <f>+IF(Tabla2[[#This Row],[Ganancia]]=J110,"✔","✘")</f>
        <v>✘</v>
      </c>
      <c r="J110" s="57">
        <v>3738.6000000000004</v>
      </c>
    </row>
    <row r="111" spans="1:10" x14ac:dyDescent="0.3">
      <c r="A111" s="54"/>
      <c r="B111" s="73">
        <v>45195</v>
      </c>
      <c r="C111" s="74" t="s">
        <v>125</v>
      </c>
      <c r="D111" s="75"/>
      <c r="E111" s="76">
        <v>39</v>
      </c>
      <c r="F111" s="77"/>
      <c r="G111" s="77"/>
      <c r="H111" s="77"/>
      <c r="I111" s="78" t="str">
        <f>+IF(Tabla2[[#This Row],[Ganancia]]=J111,"✔","✘")</f>
        <v>✘</v>
      </c>
      <c r="J111" s="57">
        <v>104843.69999999997</v>
      </c>
    </row>
    <row r="112" spans="1:10" x14ac:dyDescent="0.3">
      <c r="A112" s="54"/>
      <c r="B112" s="73">
        <v>45196</v>
      </c>
      <c r="C112" s="74" t="s">
        <v>126</v>
      </c>
      <c r="D112" s="75"/>
      <c r="E112" s="76">
        <v>22</v>
      </c>
      <c r="F112" s="77"/>
      <c r="G112" s="77"/>
      <c r="H112" s="77"/>
      <c r="I112" s="78" t="str">
        <f>+IF(Tabla2[[#This Row],[Ganancia]]=J112,"✔","✘")</f>
        <v>✘</v>
      </c>
      <c r="J112" s="57">
        <v>22935</v>
      </c>
    </row>
    <row r="113" spans="1:10" x14ac:dyDescent="0.3">
      <c r="A113" s="54"/>
      <c r="B113" s="73">
        <v>45197</v>
      </c>
      <c r="C113" s="74" t="s">
        <v>127</v>
      </c>
      <c r="D113" s="75"/>
      <c r="E113" s="76">
        <v>32</v>
      </c>
      <c r="F113" s="77"/>
      <c r="G113" s="77"/>
      <c r="H113" s="77"/>
      <c r="I113" s="78" t="str">
        <f>+IF(Tabla2[[#This Row],[Ganancia]]=J113,"✔","✘")</f>
        <v>✘</v>
      </c>
      <c r="J113" s="57">
        <v>49968</v>
      </c>
    </row>
    <row r="114" spans="1:10" x14ac:dyDescent="0.3">
      <c r="A114" s="54"/>
      <c r="B114" s="73">
        <v>45198</v>
      </c>
      <c r="C114" s="74" t="s">
        <v>128</v>
      </c>
      <c r="D114" s="75"/>
      <c r="E114" s="76">
        <v>6</v>
      </c>
      <c r="F114" s="77"/>
      <c r="G114" s="77"/>
      <c r="H114" s="77"/>
      <c r="I114" s="78" t="str">
        <f>+IF(Tabla2[[#This Row],[Ganancia]]=J114,"✔","✘")</f>
        <v>✘</v>
      </c>
      <c r="J114" s="57">
        <v>13393.799999999996</v>
      </c>
    </row>
    <row r="115" spans="1:10" x14ac:dyDescent="0.3">
      <c r="A115" s="54"/>
      <c r="B115" s="73">
        <v>45201</v>
      </c>
      <c r="C115" s="74" t="s">
        <v>129</v>
      </c>
      <c r="D115" s="75"/>
      <c r="E115" s="76">
        <v>39</v>
      </c>
      <c r="F115" s="77"/>
      <c r="G115" s="77"/>
      <c r="H115" s="77"/>
      <c r="I115" s="78" t="str">
        <f>+IF(Tabla2[[#This Row],[Ganancia]]=J115,"✔","✘")</f>
        <v>✘</v>
      </c>
      <c r="J115" s="57">
        <v>55282.5</v>
      </c>
    </row>
    <row r="116" spans="1:10" x14ac:dyDescent="0.3">
      <c r="A116" s="54"/>
      <c r="B116" s="73">
        <v>45202</v>
      </c>
      <c r="C116" s="74" t="s">
        <v>130</v>
      </c>
      <c r="D116" s="75"/>
      <c r="E116" s="76">
        <v>55</v>
      </c>
      <c r="F116" s="77"/>
      <c r="G116" s="77"/>
      <c r="H116" s="77"/>
      <c r="I116" s="78" t="str">
        <f>+IF(Tabla2[[#This Row],[Ganancia]]=J116,"✔","✘")</f>
        <v>✘</v>
      </c>
      <c r="J116" s="57">
        <v>308318.99999999994</v>
      </c>
    </row>
    <row r="117" spans="1:10" x14ac:dyDescent="0.3">
      <c r="A117" s="54"/>
      <c r="B117" s="73">
        <v>45203</v>
      </c>
      <c r="C117" s="74" t="s">
        <v>131</v>
      </c>
      <c r="D117" s="75"/>
      <c r="E117" s="76">
        <v>49</v>
      </c>
      <c r="F117" s="77"/>
      <c r="G117" s="77"/>
      <c r="H117" s="77"/>
      <c r="I117" s="78" t="str">
        <f>+IF(Tabla2[[#This Row],[Ganancia]]=J117,"✔","✘")</f>
        <v>✘</v>
      </c>
      <c r="J117" s="57">
        <v>69192.900000000023</v>
      </c>
    </row>
    <row r="118" spans="1:10" x14ac:dyDescent="0.3">
      <c r="A118" s="54"/>
      <c r="B118" s="73">
        <v>45204</v>
      </c>
      <c r="C118" s="74" t="s">
        <v>132</v>
      </c>
      <c r="D118" s="75"/>
      <c r="E118" s="76">
        <v>51</v>
      </c>
      <c r="F118" s="77"/>
      <c r="G118" s="77"/>
      <c r="H118" s="77"/>
      <c r="I118" s="78" t="str">
        <f>+IF(Tabla2[[#This Row],[Ganancia]]=J118,"✔","✘")</f>
        <v>✘</v>
      </c>
      <c r="J118" s="57">
        <v>59639.39999999998</v>
      </c>
    </row>
    <row r="119" spans="1:10" x14ac:dyDescent="0.3">
      <c r="A119" s="54"/>
      <c r="B119" s="73">
        <v>45205</v>
      </c>
      <c r="C119" s="74" t="s">
        <v>133</v>
      </c>
      <c r="D119" s="75"/>
      <c r="E119" s="76">
        <v>4</v>
      </c>
      <c r="F119" s="77"/>
      <c r="G119" s="77"/>
      <c r="H119" s="77"/>
      <c r="I119" s="78" t="str">
        <f>+IF(Tabla2[[#This Row],[Ganancia]]=J119,"✔","✘")</f>
        <v>✘</v>
      </c>
      <c r="J119" s="57">
        <v>3546</v>
      </c>
    </row>
    <row r="120" spans="1:10" x14ac:dyDescent="0.3">
      <c r="A120" s="54"/>
      <c r="B120" s="73">
        <v>45208</v>
      </c>
      <c r="C120" s="74" t="s">
        <v>134</v>
      </c>
      <c r="D120" s="75"/>
      <c r="E120" s="76">
        <v>54</v>
      </c>
      <c r="F120" s="77"/>
      <c r="G120" s="77"/>
      <c r="H120" s="77"/>
      <c r="I120" s="78" t="str">
        <f>+IF(Tabla2[[#This Row],[Ganancia]]=J120,"✔","✘")</f>
        <v>✘</v>
      </c>
      <c r="J120" s="57">
        <v>59097.599999999977</v>
      </c>
    </row>
    <row r="121" spans="1:10" x14ac:dyDescent="0.3">
      <c r="A121" s="54"/>
      <c r="B121" s="73">
        <v>45209</v>
      </c>
      <c r="C121" s="74" t="s">
        <v>123</v>
      </c>
      <c r="D121" s="75"/>
      <c r="E121" s="76">
        <v>7</v>
      </c>
      <c r="F121" s="77"/>
      <c r="G121" s="77"/>
      <c r="H121" s="77"/>
      <c r="I121" s="78" t="str">
        <f>+IF(Tabla2[[#This Row],[Ganancia]]=J121,"✔","✘")</f>
        <v>✘</v>
      </c>
      <c r="J121" s="57">
        <v>4966.5</v>
      </c>
    </row>
    <row r="122" spans="1:10" x14ac:dyDescent="0.3">
      <c r="A122" s="54"/>
      <c r="B122" s="73">
        <v>45210</v>
      </c>
      <c r="C122" s="74" t="s">
        <v>124</v>
      </c>
      <c r="D122" s="75"/>
      <c r="E122" s="76">
        <v>47</v>
      </c>
      <c r="F122" s="77"/>
      <c r="G122" s="77"/>
      <c r="H122" s="77"/>
      <c r="I122" s="78" t="str">
        <f>+IF(Tabla2[[#This Row],[Ganancia]]=J122,"✔","✘")</f>
        <v>✘</v>
      </c>
      <c r="J122" s="57">
        <v>87857.1</v>
      </c>
    </row>
    <row r="123" spans="1:10" x14ac:dyDescent="0.3">
      <c r="A123" s="54"/>
      <c r="B123" s="73">
        <v>45211</v>
      </c>
      <c r="C123" s="74" t="s">
        <v>125</v>
      </c>
      <c r="D123" s="75"/>
      <c r="E123" s="76">
        <v>24</v>
      </c>
      <c r="F123" s="77"/>
      <c r="G123" s="77"/>
      <c r="H123" s="77"/>
      <c r="I123" s="78" t="str">
        <f>+IF(Tabla2[[#This Row],[Ganancia]]=J123,"✔","✘")</f>
        <v>✘</v>
      </c>
      <c r="J123" s="57">
        <v>64519.199999999983</v>
      </c>
    </row>
    <row r="124" spans="1:10" x14ac:dyDescent="0.3">
      <c r="A124" s="54"/>
      <c r="B124" s="73">
        <v>45212</v>
      </c>
      <c r="C124" s="74" t="s">
        <v>126</v>
      </c>
      <c r="D124" s="75"/>
      <c r="E124" s="76">
        <v>34</v>
      </c>
      <c r="F124" s="77"/>
      <c r="G124" s="77"/>
      <c r="H124" s="77"/>
      <c r="I124" s="78" t="str">
        <f>+IF(Tabla2[[#This Row],[Ganancia]]=J124,"✔","✘")</f>
        <v>✘</v>
      </c>
      <c r="J124" s="57">
        <v>35445</v>
      </c>
    </row>
    <row r="125" spans="1:10" x14ac:dyDescent="0.3">
      <c r="A125" s="54"/>
      <c r="B125" s="73">
        <v>45215</v>
      </c>
      <c r="C125" s="74" t="s">
        <v>127</v>
      </c>
      <c r="D125" s="75"/>
      <c r="E125" s="76">
        <v>29</v>
      </c>
      <c r="F125" s="77"/>
      <c r="G125" s="77"/>
      <c r="H125" s="77"/>
      <c r="I125" s="78" t="str">
        <f>+IF(Tabla2[[#This Row],[Ganancia]]=J125,"✔","✘")</f>
        <v>✘</v>
      </c>
      <c r="J125" s="57">
        <v>45283.5</v>
      </c>
    </row>
    <row r="126" spans="1:10" x14ac:dyDescent="0.3">
      <c r="A126" s="54"/>
      <c r="B126" s="73">
        <v>45216</v>
      </c>
      <c r="C126" s="74" t="s">
        <v>128</v>
      </c>
      <c r="D126" s="75"/>
      <c r="E126" s="76">
        <v>4</v>
      </c>
      <c r="F126" s="77"/>
      <c r="G126" s="77"/>
      <c r="H126" s="77"/>
      <c r="I126" s="78" t="str">
        <f>+IF(Tabla2[[#This Row],[Ganancia]]=J126,"✔","✘")</f>
        <v>✘</v>
      </c>
      <c r="J126" s="57">
        <v>8929.1999999999971</v>
      </c>
    </row>
    <row r="127" spans="1:10" x14ac:dyDescent="0.3">
      <c r="A127" s="54"/>
      <c r="B127" s="73">
        <v>45217</v>
      </c>
      <c r="C127" s="74" t="s">
        <v>129</v>
      </c>
      <c r="D127" s="75"/>
      <c r="E127" s="76">
        <v>49</v>
      </c>
      <c r="F127" s="77"/>
      <c r="G127" s="77"/>
      <c r="H127" s="77"/>
      <c r="I127" s="78" t="str">
        <f>+IF(Tabla2[[#This Row],[Ganancia]]=J127,"✔","✘")</f>
        <v>✘</v>
      </c>
      <c r="J127" s="57">
        <v>69457.5</v>
      </c>
    </row>
    <row r="128" spans="1:10" x14ac:dyDescent="0.3">
      <c r="A128" s="54"/>
      <c r="B128" s="73">
        <v>45218</v>
      </c>
      <c r="C128" s="74" t="s">
        <v>130</v>
      </c>
      <c r="D128" s="75"/>
      <c r="E128" s="76">
        <v>36</v>
      </c>
      <c r="F128" s="77"/>
      <c r="G128" s="77"/>
      <c r="H128" s="77"/>
      <c r="I128" s="78" t="str">
        <f>+IF(Tabla2[[#This Row],[Ganancia]]=J128,"✔","✘")</f>
        <v>✘</v>
      </c>
      <c r="J128" s="57">
        <v>201808.8</v>
      </c>
    </row>
    <row r="129" spans="1:10" x14ac:dyDescent="0.3">
      <c r="A129" s="54"/>
      <c r="B129" s="73">
        <v>45219</v>
      </c>
      <c r="C129" s="74" t="s">
        <v>131</v>
      </c>
      <c r="D129" s="75"/>
      <c r="E129" s="76">
        <v>37</v>
      </c>
      <c r="F129" s="77"/>
      <c r="G129" s="77"/>
      <c r="H129" s="77"/>
      <c r="I129" s="78" t="str">
        <f>+IF(Tabla2[[#This Row],[Ganancia]]=J129,"✔","✘")</f>
        <v>✘</v>
      </c>
      <c r="J129" s="57">
        <v>52247.700000000012</v>
      </c>
    </row>
    <row r="130" spans="1:10" x14ac:dyDescent="0.3">
      <c r="A130" s="54"/>
      <c r="B130" s="73">
        <v>45222</v>
      </c>
      <c r="C130" s="74" t="s">
        <v>132</v>
      </c>
      <c r="D130" s="75"/>
      <c r="E130" s="76">
        <v>1</v>
      </c>
      <c r="F130" s="77"/>
      <c r="G130" s="77"/>
      <c r="H130" s="77"/>
      <c r="I130" s="78" t="str">
        <f>+IF(Tabla2[[#This Row],[Ganancia]]=J130,"✔","✘")</f>
        <v>✘</v>
      </c>
      <c r="J130" s="57">
        <v>1169.3999999999996</v>
      </c>
    </row>
    <row r="131" spans="1:10" x14ac:dyDescent="0.3">
      <c r="A131" s="54"/>
      <c r="B131" s="73">
        <v>45223</v>
      </c>
      <c r="C131" s="74" t="s">
        <v>133</v>
      </c>
      <c r="D131" s="75"/>
      <c r="E131" s="76">
        <v>46</v>
      </c>
      <c r="F131" s="77"/>
      <c r="G131" s="77"/>
      <c r="H131" s="77"/>
      <c r="I131" s="78" t="str">
        <f>+IF(Tabla2[[#This Row],[Ganancia]]=J131,"✔","✘")</f>
        <v>✘</v>
      </c>
      <c r="J131" s="57">
        <v>40779</v>
      </c>
    </row>
    <row r="132" spans="1:10" x14ac:dyDescent="0.3">
      <c r="A132" s="54"/>
      <c r="B132" s="73">
        <v>45224</v>
      </c>
      <c r="C132" s="74" t="s">
        <v>134</v>
      </c>
      <c r="D132" s="75"/>
      <c r="E132" s="76">
        <v>48</v>
      </c>
      <c r="F132" s="77"/>
      <c r="G132" s="77"/>
      <c r="H132" s="77"/>
      <c r="I132" s="78" t="str">
        <f>+IF(Tabla2[[#This Row],[Ganancia]]=J132,"✔","✘")</f>
        <v>✘</v>
      </c>
      <c r="J132" s="57">
        <v>52531.199999999983</v>
      </c>
    </row>
    <row r="133" spans="1:10" x14ac:dyDescent="0.3">
      <c r="A133" s="54"/>
      <c r="B133" s="73">
        <v>45225</v>
      </c>
      <c r="C133" s="74" t="s">
        <v>107</v>
      </c>
      <c r="D133" s="75"/>
      <c r="E133" s="76">
        <v>32</v>
      </c>
      <c r="F133" s="77"/>
      <c r="G133" s="77"/>
      <c r="H133" s="77"/>
      <c r="I133" s="78" t="str">
        <f>+IF(Tabla2[[#This Row],[Ganancia]]=J133,"✔","✘")</f>
        <v>✘</v>
      </c>
      <c r="J133" s="57">
        <v>90835.200000000012</v>
      </c>
    </row>
    <row r="134" spans="1:10" x14ac:dyDescent="0.3">
      <c r="A134" s="54"/>
      <c r="B134" s="73">
        <v>45226</v>
      </c>
      <c r="C134" s="74" t="s">
        <v>108</v>
      </c>
      <c r="D134" s="75"/>
      <c r="E134" s="76">
        <v>25</v>
      </c>
      <c r="F134" s="77"/>
      <c r="G134" s="77"/>
      <c r="H134" s="77"/>
      <c r="I134" s="78" t="str">
        <f>+IF(Tabla2[[#This Row],[Ganancia]]=J134,"✔","✘")</f>
        <v>✘</v>
      </c>
      <c r="J134" s="57">
        <v>35340.000000000007</v>
      </c>
    </row>
    <row r="135" spans="1:10" x14ac:dyDescent="0.3">
      <c r="A135" s="54"/>
      <c r="B135" s="73">
        <v>45229</v>
      </c>
      <c r="C135" s="74" t="s">
        <v>109</v>
      </c>
      <c r="D135" s="75"/>
      <c r="E135" s="76">
        <v>15</v>
      </c>
      <c r="F135" s="77"/>
      <c r="G135" s="77"/>
      <c r="H135" s="77"/>
      <c r="I135" s="78" t="str">
        <f>+IF(Tabla2[[#This Row],[Ganancia]]=J135,"✔","✘")</f>
        <v>✘</v>
      </c>
      <c r="J135" s="57">
        <v>2565</v>
      </c>
    </row>
    <row r="136" spans="1:10" x14ac:dyDescent="0.3">
      <c r="A136" s="54"/>
      <c r="B136" s="73">
        <v>45230</v>
      </c>
      <c r="C136" s="74" t="s">
        <v>110</v>
      </c>
      <c r="D136" s="75"/>
      <c r="E136" s="76">
        <v>47</v>
      </c>
      <c r="F136" s="77"/>
      <c r="G136" s="77"/>
      <c r="H136" s="77"/>
      <c r="I136" s="78" t="str">
        <f>+IF(Tabla2[[#This Row],[Ganancia]]=J136,"✔","✘")</f>
        <v>✘</v>
      </c>
      <c r="J136" s="57">
        <v>395011.5</v>
      </c>
    </row>
    <row r="137" spans="1:10" x14ac:dyDescent="0.3">
      <c r="A137" s="54"/>
      <c r="B137" s="73">
        <v>45231</v>
      </c>
      <c r="C137" s="74" t="s">
        <v>111</v>
      </c>
      <c r="D137" s="75"/>
      <c r="E137" s="76">
        <v>5</v>
      </c>
      <c r="F137" s="77"/>
      <c r="G137" s="77"/>
      <c r="H137" s="77"/>
      <c r="I137" s="78" t="str">
        <f>+IF(Tabla2[[#This Row],[Ganancia]]=J137,"✔","✘")</f>
        <v>✘</v>
      </c>
      <c r="J137" s="57">
        <v>51927.000000000007</v>
      </c>
    </row>
    <row r="138" spans="1:10" x14ac:dyDescent="0.3">
      <c r="A138" s="54"/>
      <c r="B138" s="73">
        <v>45232</v>
      </c>
      <c r="C138" s="74" t="s">
        <v>112</v>
      </c>
      <c r="D138" s="75"/>
      <c r="E138" s="76">
        <v>31</v>
      </c>
      <c r="F138" s="77"/>
      <c r="G138" s="77"/>
      <c r="H138" s="77"/>
      <c r="I138" s="78" t="str">
        <f>+IF(Tabla2[[#This Row],[Ganancia]]=J138,"✔","✘")</f>
        <v>✘</v>
      </c>
      <c r="J138" s="57">
        <v>33926.399999999987</v>
      </c>
    </row>
    <row r="139" spans="1:10" x14ac:dyDescent="0.3">
      <c r="A139" s="54"/>
      <c r="B139" s="73">
        <v>45233</v>
      </c>
      <c r="C139" s="74" t="s">
        <v>113</v>
      </c>
      <c r="D139" s="75"/>
      <c r="E139" s="76">
        <v>14</v>
      </c>
      <c r="F139" s="77"/>
      <c r="G139" s="77"/>
      <c r="H139" s="77"/>
      <c r="I139" s="78" t="str">
        <f>+IF(Tabla2[[#This Row],[Ganancia]]=J139,"✔","✘")</f>
        <v>✘</v>
      </c>
      <c r="J139" s="57">
        <v>19857.599999999995</v>
      </c>
    </row>
    <row r="140" spans="1:10" x14ac:dyDescent="0.3">
      <c r="A140" s="54"/>
      <c r="B140" s="73">
        <v>45236</v>
      </c>
      <c r="C140" s="74" t="s">
        <v>114</v>
      </c>
      <c r="D140" s="75"/>
      <c r="E140" s="76">
        <v>8</v>
      </c>
      <c r="F140" s="77"/>
      <c r="G140" s="77"/>
      <c r="H140" s="77"/>
      <c r="I140" s="78" t="str">
        <f>+IF(Tabla2[[#This Row],[Ganancia]]=J140,"✔","✘")</f>
        <v>✘</v>
      </c>
      <c r="J140" s="57">
        <v>7591.1999999999971</v>
      </c>
    </row>
    <row r="141" spans="1:10" x14ac:dyDescent="0.3">
      <c r="A141" s="54"/>
      <c r="B141" s="73">
        <v>45237</v>
      </c>
      <c r="C141" s="74" t="s">
        <v>89</v>
      </c>
      <c r="D141" s="75"/>
      <c r="E141" s="76">
        <v>19</v>
      </c>
      <c r="F141" s="77"/>
      <c r="G141" s="77"/>
      <c r="H141" s="77"/>
      <c r="I141" s="78" t="str">
        <f>+IF(Tabla2[[#This Row],[Ganancia]]=J141,"✔","✘")</f>
        <v>✘</v>
      </c>
      <c r="J141" s="57">
        <v>28163.700000000004</v>
      </c>
    </row>
    <row r="142" spans="1:10" x14ac:dyDescent="0.3">
      <c r="A142" s="54"/>
      <c r="B142" s="73">
        <v>45238</v>
      </c>
      <c r="C142" s="74" t="s">
        <v>90</v>
      </c>
      <c r="D142" s="75"/>
      <c r="E142" s="76">
        <v>11</v>
      </c>
      <c r="F142" s="77"/>
      <c r="G142" s="77"/>
      <c r="H142" s="77"/>
      <c r="I142" s="78" t="str">
        <f>+IF(Tabla2[[#This Row],[Ganancia]]=J142,"✔","✘")</f>
        <v>✘</v>
      </c>
      <c r="J142" s="57">
        <v>17427.300000000003</v>
      </c>
    </row>
    <row r="143" spans="1:10" x14ac:dyDescent="0.3">
      <c r="A143" s="54"/>
      <c r="B143" s="73">
        <v>45239</v>
      </c>
      <c r="C143" s="74" t="s">
        <v>91</v>
      </c>
      <c r="D143" s="75"/>
      <c r="E143" s="76">
        <v>5</v>
      </c>
      <c r="F143" s="77"/>
      <c r="G143" s="77"/>
      <c r="H143" s="77"/>
      <c r="I143" s="78" t="str">
        <f>+IF(Tabla2[[#This Row],[Ganancia]]=J143,"✔","✘")</f>
        <v>✘</v>
      </c>
      <c r="J143" s="57">
        <v>16147.5</v>
      </c>
    </row>
    <row r="144" spans="1:10" x14ac:dyDescent="0.3">
      <c r="A144" s="54"/>
      <c r="B144" s="73">
        <v>45240</v>
      </c>
      <c r="C144" s="74" t="s">
        <v>92</v>
      </c>
      <c r="D144" s="75"/>
      <c r="E144" s="76">
        <v>8</v>
      </c>
      <c r="F144" s="77"/>
      <c r="G144" s="77"/>
      <c r="H144" s="77"/>
      <c r="I144" s="78" t="str">
        <f>+IF(Tabla2[[#This Row],[Ganancia]]=J144,"✔","✘")</f>
        <v>✘</v>
      </c>
      <c r="J144" s="57">
        <v>439.20000000000005</v>
      </c>
    </row>
    <row r="145" spans="1:10" x14ac:dyDescent="0.3">
      <c r="A145" s="54"/>
      <c r="B145" s="73">
        <v>45243</v>
      </c>
      <c r="C145" s="74" t="s">
        <v>93</v>
      </c>
      <c r="D145" s="75"/>
      <c r="E145" s="76">
        <v>18</v>
      </c>
      <c r="F145" s="77"/>
      <c r="G145" s="77"/>
      <c r="H145" s="77"/>
      <c r="I145" s="78" t="str">
        <f>+IF(Tabla2[[#This Row],[Ganancia]]=J145,"✔","✘")</f>
        <v>✘</v>
      </c>
      <c r="J145" s="57">
        <v>25347.599999999999</v>
      </c>
    </row>
    <row r="146" spans="1:10" x14ac:dyDescent="0.3">
      <c r="A146" s="54"/>
      <c r="B146" s="73">
        <v>45244</v>
      </c>
      <c r="C146" s="74" t="s">
        <v>94</v>
      </c>
      <c r="D146" s="75"/>
      <c r="E146" s="76">
        <v>32</v>
      </c>
      <c r="F146" s="77"/>
      <c r="G146" s="77"/>
      <c r="H146" s="77"/>
      <c r="I146" s="78" t="str">
        <f>+IF(Tabla2[[#This Row],[Ganancia]]=J146,"✔","✘")</f>
        <v>✘</v>
      </c>
      <c r="J146" s="57">
        <v>153628.80000000005</v>
      </c>
    </row>
    <row r="147" spans="1:10" x14ac:dyDescent="0.3">
      <c r="A147" s="54"/>
      <c r="B147" s="73">
        <v>45245</v>
      </c>
      <c r="C147" s="74" t="s">
        <v>95</v>
      </c>
      <c r="D147" s="75"/>
      <c r="E147" s="76">
        <v>45</v>
      </c>
      <c r="F147" s="77"/>
      <c r="G147" s="77"/>
      <c r="H147" s="77"/>
      <c r="I147" s="78" t="str">
        <f>+IF(Tabla2[[#This Row],[Ganancia]]=J147,"✔","✘")</f>
        <v>✘</v>
      </c>
      <c r="J147" s="57">
        <v>55957.5</v>
      </c>
    </row>
    <row r="148" spans="1:10" x14ac:dyDescent="0.3">
      <c r="A148" s="54"/>
      <c r="B148" s="73">
        <v>45246</v>
      </c>
      <c r="C148" s="74" t="s">
        <v>96</v>
      </c>
      <c r="D148" s="75"/>
      <c r="E148" s="76">
        <v>6</v>
      </c>
      <c r="F148" s="77"/>
      <c r="G148" s="77"/>
      <c r="H148" s="77"/>
      <c r="I148" s="78" t="str">
        <f>+IF(Tabla2[[#This Row],[Ganancia]]=J148,"✔","✘")</f>
        <v>✘</v>
      </c>
      <c r="J148" s="57">
        <v>8539.1999999999989</v>
      </c>
    </row>
    <row r="149" spans="1:10" x14ac:dyDescent="0.3">
      <c r="A149" s="54"/>
      <c r="B149" s="73">
        <v>45247</v>
      </c>
      <c r="C149" s="74" t="s">
        <v>97</v>
      </c>
      <c r="D149" s="75"/>
      <c r="E149" s="76">
        <v>22</v>
      </c>
      <c r="F149" s="77"/>
      <c r="G149" s="77"/>
      <c r="H149" s="77"/>
      <c r="I149" s="78" t="str">
        <f>+IF(Tabla2[[#This Row],[Ganancia]]=J149,"✔","✘")</f>
        <v>✘</v>
      </c>
      <c r="J149" s="57">
        <v>20539.199999999997</v>
      </c>
    </row>
    <row r="150" spans="1:10" x14ac:dyDescent="0.3">
      <c r="A150" s="54"/>
      <c r="B150" s="73">
        <v>45250</v>
      </c>
      <c r="C150" s="74" t="s">
        <v>98</v>
      </c>
      <c r="D150" s="75"/>
      <c r="E150" s="76">
        <v>23</v>
      </c>
      <c r="F150" s="77"/>
      <c r="G150" s="77"/>
      <c r="H150" s="77"/>
      <c r="I150" s="78" t="str">
        <f>+IF(Tabla2[[#This Row],[Ganancia]]=J150,"✔","✘")</f>
        <v>✘</v>
      </c>
      <c r="J150" s="57">
        <v>53261.10000000002</v>
      </c>
    </row>
    <row r="151" spans="1:10" x14ac:dyDescent="0.3">
      <c r="A151" s="54"/>
      <c r="B151" s="73">
        <v>45251</v>
      </c>
      <c r="C151" s="74" t="s">
        <v>99</v>
      </c>
      <c r="D151" s="75"/>
      <c r="E151" s="76">
        <v>33</v>
      </c>
      <c r="F151" s="77"/>
      <c r="G151" s="77"/>
      <c r="H151" s="77"/>
      <c r="I151" s="78" t="str">
        <f>+IF(Tabla2[[#This Row],[Ganancia]]=J151,"✔","✘")</f>
        <v>✘</v>
      </c>
      <c r="J151" s="57">
        <v>66904.199999999983</v>
      </c>
    </row>
    <row r="152" spans="1:10" x14ac:dyDescent="0.3">
      <c r="A152" s="54"/>
      <c r="B152" s="73">
        <v>45252</v>
      </c>
      <c r="C152" s="74" t="s">
        <v>100</v>
      </c>
      <c r="D152" s="75"/>
      <c r="E152" s="76">
        <v>18</v>
      </c>
      <c r="F152" s="77"/>
      <c r="G152" s="77"/>
      <c r="H152" s="77"/>
      <c r="I152" s="78" t="str">
        <f>+IF(Tabla2[[#This Row],[Ganancia]]=J152,"✔","✘")</f>
        <v>✘</v>
      </c>
      <c r="J152" s="57">
        <v>85860</v>
      </c>
    </row>
    <row r="153" spans="1:10" x14ac:dyDescent="0.3">
      <c r="A153" s="54"/>
      <c r="B153" s="73">
        <v>45253</v>
      </c>
      <c r="C153" s="74" t="s">
        <v>101</v>
      </c>
      <c r="D153" s="75"/>
      <c r="E153" s="76">
        <v>23</v>
      </c>
      <c r="F153" s="77"/>
      <c r="G153" s="77"/>
      <c r="H153" s="77"/>
      <c r="I153" s="78" t="str">
        <f>+IF(Tabla2[[#This Row],[Ganancia]]=J153,"✔","✘")</f>
        <v>✘</v>
      </c>
      <c r="J153" s="57">
        <v>102154.5</v>
      </c>
    </row>
    <row r="154" spans="1:10" x14ac:dyDescent="0.3">
      <c r="A154" s="54"/>
      <c r="B154" s="73">
        <v>45254</v>
      </c>
      <c r="C154" s="74" t="s">
        <v>102</v>
      </c>
      <c r="D154" s="75"/>
      <c r="E154" s="76">
        <v>1</v>
      </c>
      <c r="F154" s="77"/>
      <c r="G154" s="77"/>
      <c r="H154" s="77"/>
      <c r="I154" s="78" t="str">
        <f>+IF(Tabla2[[#This Row],[Ganancia]]=J154,"✔","✘")</f>
        <v>✘</v>
      </c>
      <c r="J154" s="57">
        <v>3885</v>
      </c>
    </row>
    <row r="155" spans="1:10" x14ac:dyDescent="0.3">
      <c r="A155" s="54"/>
      <c r="B155" s="73">
        <v>45257</v>
      </c>
      <c r="C155" s="74" t="s">
        <v>103</v>
      </c>
      <c r="D155" s="75"/>
      <c r="E155" s="76">
        <v>27</v>
      </c>
      <c r="F155" s="77"/>
      <c r="G155" s="77"/>
      <c r="H155" s="77"/>
      <c r="I155" s="78" t="str">
        <f>+IF(Tabla2[[#This Row],[Ganancia]]=J155,"✔","✘")</f>
        <v>✘</v>
      </c>
      <c r="J155" s="57">
        <v>113424.30000000005</v>
      </c>
    </row>
    <row r="156" spans="1:10" x14ac:dyDescent="0.3">
      <c r="A156" s="54"/>
      <c r="B156" s="73">
        <v>45258</v>
      </c>
      <c r="C156" s="74" t="s">
        <v>104</v>
      </c>
      <c r="D156" s="75"/>
      <c r="E156" s="76">
        <v>33</v>
      </c>
      <c r="F156" s="77"/>
      <c r="G156" s="77"/>
      <c r="H156" s="77"/>
      <c r="I156" s="78" t="str">
        <f>+IF(Tabla2[[#This Row],[Ganancia]]=J156,"✔","✘")</f>
        <v>✘</v>
      </c>
      <c r="J156" s="57">
        <v>109989</v>
      </c>
    </row>
    <row r="157" spans="1:10" x14ac:dyDescent="0.3">
      <c r="A157" s="54"/>
      <c r="B157" s="73">
        <v>45259</v>
      </c>
      <c r="C157" s="74" t="s">
        <v>105</v>
      </c>
      <c r="D157" s="75"/>
      <c r="E157" s="76">
        <v>32</v>
      </c>
      <c r="F157" s="77"/>
      <c r="G157" s="77"/>
      <c r="H157" s="77"/>
      <c r="I157" s="78" t="str">
        <f>+IF(Tabla2[[#This Row],[Ganancia]]=J157,"✔","✘")</f>
        <v>✘</v>
      </c>
      <c r="J157" s="57">
        <v>56112</v>
      </c>
    </row>
    <row r="158" spans="1:10" x14ac:dyDescent="0.3">
      <c r="A158" s="54"/>
      <c r="B158" s="73">
        <v>45260</v>
      </c>
      <c r="C158" s="74" t="s">
        <v>106</v>
      </c>
      <c r="D158" s="75"/>
      <c r="E158" s="76">
        <v>50</v>
      </c>
      <c r="F158" s="77"/>
      <c r="G158" s="77"/>
      <c r="H158" s="77"/>
      <c r="I158" s="78" t="str">
        <f>+IF(Tabla2[[#This Row],[Ganancia]]=J158,"✔","✘")</f>
        <v>✘</v>
      </c>
      <c r="J158" s="57">
        <v>66644.999999999985</v>
      </c>
    </row>
    <row r="159" spans="1:10" x14ac:dyDescent="0.3">
      <c r="A159" s="54"/>
      <c r="B159" s="73">
        <v>45261</v>
      </c>
      <c r="C159" s="74" t="s">
        <v>107</v>
      </c>
      <c r="D159" s="75"/>
      <c r="E159" s="76">
        <v>39</v>
      </c>
      <c r="F159" s="77"/>
      <c r="G159" s="77"/>
      <c r="H159" s="77"/>
      <c r="I159" s="78" t="str">
        <f>+IF(Tabla2[[#This Row],[Ganancia]]=J159,"✔","✘")</f>
        <v>✘</v>
      </c>
      <c r="J159" s="57">
        <v>110705.40000000001</v>
      </c>
    </row>
    <row r="160" spans="1:10" x14ac:dyDescent="0.3">
      <c r="A160" s="54"/>
      <c r="B160" s="73">
        <v>45264</v>
      </c>
      <c r="C160" s="74" t="s">
        <v>108</v>
      </c>
      <c r="D160" s="75"/>
      <c r="E160" s="76">
        <v>7</v>
      </c>
      <c r="F160" s="77"/>
      <c r="G160" s="77"/>
      <c r="H160" s="77"/>
      <c r="I160" s="78" t="str">
        <f>+IF(Tabla2[[#This Row],[Ganancia]]=J160,"✔","✘")</f>
        <v>✘</v>
      </c>
      <c r="J160" s="57">
        <v>9895.2000000000025</v>
      </c>
    </row>
    <row r="161" spans="1:10" x14ac:dyDescent="0.3">
      <c r="A161" s="54"/>
      <c r="B161" s="73">
        <v>45265</v>
      </c>
      <c r="C161" s="74" t="s">
        <v>109</v>
      </c>
      <c r="D161" s="75"/>
      <c r="E161" s="76">
        <v>7</v>
      </c>
      <c r="F161" s="77"/>
      <c r="G161" s="77"/>
      <c r="H161" s="77"/>
      <c r="I161" s="78" t="str">
        <f>+IF(Tabla2[[#This Row],[Ganancia]]=J161,"✔","✘")</f>
        <v>✘</v>
      </c>
      <c r="J161" s="57">
        <v>1197</v>
      </c>
    </row>
    <row r="162" spans="1:10" x14ac:dyDescent="0.3">
      <c r="A162" s="54"/>
      <c r="B162" s="73">
        <v>45266</v>
      </c>
      <c r="C162" s="74" t="s">
        <v>110</v>
      </c>
      <c r="D162" s="75"/>
      <c r="E162" s="76">
        <v>20</v>
      </c>
      <c r="F162" s="77"/>
      <c r="G162" s="77"/>
      <c r="H162" s="77"/>
      <c r="I162" s="78" t="str">
        <f>+IF(Tabla2[[#This Row],[Ganancia]]=J162,"✔","✘")</f>
        <v>✘</v>
      </c>
      <c r="J162" s="57">
        <v>168090</v>
      </c>
    </row>
    <row r="163" spans="1:10" x14ac:dyDescent="0.3">
      <c r="A163" s="54"/>
      <c r="B163" s="73">
        <v>45267</v>
      </c>
      <c r="C163" s="74" t="s">
        <v>111</v>
      </c>
      <c r="D163" s="75"/>
      <c r="E163" s="76">
        <v>40</v>
      </c>
      <c r="F163" s="77"/>
      <c r="G163" s="77"/>
      <c r="H163" s="77"/>
      <c r="I163" s="78" t="str">
        <f>+IF(Tabla2[[#This Row],[Ganancia]]=J163,"✔","✘")</f>
        <v>✘</v>
      </c>
      <c r="J163" s="57">
        <v>415416.00000000006</v>
      </c>
    </row>
    <row r="164" spans="1:10" x14ac:dyDescent="0.3">
      <c r="A164" s="54"/>
      <c r="B164" s="73">
        <v>45268</v>
      </c>
      <c r="C164" s="74" t="s">
        <v>112</v>
      </c>
      <c r="D164" s="75"/>
      <c r="E164" s="76">
        <v>14</v>
      </c>
      <c r="F164" s="77"/>
      <c r="G164" s="77"/>
      <c r="H164" s="77"/>
      <c r="I164" s="78" t="str">
        <f>+IF(Tabla2[[#This Row],[Ganancia]]=J164,"✔","✘")</f>
        <v>✘</v>
      </c>
      <c r="J164" s="57">
        <v>15321.599999999995</v>
      </c>
    </row>
    <row r="165" spans="1:10" x14ac:dyDescent="0.3">
      <c r="A165" s="54"/>
      <c r="B165" s="73">
        <v>45271</v>
      </c>
      <c r="C165" s="74" t="s">
        <v>113</v>
      </c>
      <c r="D165" s="75"/>
      <c r="E165" s="76">
        <v>3</v>
      </c>
      <c r="F165" s="77"/>
      <c r="G165" s="77"/>
      <c r="H165" s="77"/>
      <c r="I165" s="78" t="str">
        <f>+IF(Tabla2[[#This Row],[Ganancia]]=J165,"✔","✘")</f>
        <v>✘</v>
      </c>
      <c r="J165" s="57">
        <v>4255.1999999999989</v>
      </c>
    </row>
    <row r="166" spans="1:10" x14ac:dyDescent="0.3">
      <c r="A166" s="54"/>
      <c r="B166" s="73">
        <v>45272</v>
      </c>
      <c r="C166" s="74" t="s">
        <v>114</v>
      </c>
      <c r="D166" s="75"/>
      <c r="E166" s="76">
        <v>24</v>
      </c>
      <c r="F166" s="77"/>
      <c r="G166" s="77"/>
      <c r="H166" s="77"/>
      <c r="I166" s="78" t="str">
        <f>+IF(Tabla2[[#This Row],[Ganancia]]=J166,"✔","✘")</f>
        <v>✘</v>
      </c>
      <c r="J166" s="57">
        <v>22773.599999999991</v>
      </c>
    </row>
    <row r="167" spans="1:10" x14ac:dyDescent="0.3">
      <c r="A167" s="54"/>
      <c r="B167" s="73">
        <v>45273</v>
      </c>
      <c r="C167" s="74" t="s">
        <v>115</v>
      </c>
      <c r="D167" s="75"/>
      <c r="E167" s="76">
        <v>26</v>
      </c>
      <c r="F167" s="77"/>
      <c r="G167" s="77"/>
      <c r="H167" s="77"/>
      <c r="I167" s="78" t="str">
        <f>+IF(Tabla2[[#This Row],[Ganancia]]=J167,"✔","✘")</f>
        <v>✘</v>
      </c>
      <c r="J167" s="57">
        <v>23852.400000000001</v>
      </c>
    </row>
    <row r="168" spans="1:10" x14ac:dyDescent="0.3">
      <c r="A168" s="54"/>
      <c r="B168" s="73">
        <v>45274</v>
      </c>
      <c r="C168" s="74" t="s">
        <v>116</v>
      </c>
      <c r="D168" s="75"/>
      <c r="E168" s="76">
        <v>43</v>
      </c>
      <c r="F168" s="77"/>
      <c r="G168" s="77"/>
      <c r="H168" s="77"/>
      <c r="I168" s="78" t="str">
        <f>+IF(Tabla2[[#This Row],[Ganancia]]=J168,"✔","✘")</f>
        <v>✘</v>
      </c>
      <c r="J168" s="57">
        <v>15544.5</v>
      </c>
    </row>
    <row r="169" spans="1:10" x14ac:dyDescent="0.3">
      <c r="A169" s="54"/>
      <c r="B169" s="73">
        <v>45275</v>
      </c>
      <c r="C169" s="74" t="s">
        <v>117</v>
      </c>
      <c r="D169" s="75"/>
      <c r="E169" s="76">
        <v>8</v>
      </c>
      <c r="F169" s="77"/>
      <c r="G169" s="77"/>
      <c r="H169" s="77"/>
      <c r="I169" s="78" t="str">
        <f>+IF(Tabla2[[#This Row],[Ganancia]]=J169,"✔","✘")</f>
        <v>✘</v>
      </c>
      <c r="J169" s="57">
        <v>8640</v>
      </c>
    </row>
    <row r="170" spans="1:10" x14ac:dyDescent="0.3">
      <c r="A170" s="54"/>
      <c r="B170" s="73">
        <v>45278</v>
      </c>
      <c r="C170" s="74" t="s">
        <v>118</v>
      </c>
      <c r="D170" s="75"/>
      <c r="E170" s="76">
        <v>44</v>
      </c>
      <c r="F170" s="77"/>
      <c r="G170" s="77"/>
      <c r="H170" s="77"/>
      <c r="I170" s="78" t="str">
        <f>+IF(Tabla2[[#This Row],[Ganancia]]=J170,"✔","✘")</f>
        <v>✘</v>
      </c>
      <c r="J170" s="57">
        <v>74342.400000000023</v>
      </c>
    </row>
    <row r="171" spans="1:10" x14ac:dyDescent="0.3">
      <c r="A171" s="54"/>
      <c r="B171" s="73">
        <v>45279</v>
      </c>
      <c r="C171" s="74" t="s">
        <v>119</v>
      </c>
      <c r="D171" s="75"/>
      <c r="E171" s="76">
        <v>27</v>
      </c>
      <c r="F171" s="77"/>
      <c r="G171" s="77"/>
      <c r="H171" s="77"/>
      <c r="I171" s="78" t="str">
        <f>+IF(Tabla2[[#This Row],[Ganancia]]=J171,"✔","✘")</f>
        <v>✘</v>
      </c>
      <c r="J171" s="57">
        <v>61819.200000000012</v>
      </c>
    </row>
    <row r="172" spans="1:10" x14ac:dyDescent="0.3">
      <c r="A172" s="54"/>
      <c r="B172" s="73">
        <v>45280</v>
      </c>
      <c r="C172" s="74" t="s">
        <v>120</v>
      </c>
      <c r="D172" s="75"/>
      <c r="E172" s="76">
        <v>30</v>
      </c>
      <c r="F172" s="77"/>
      <c r="G172" s="77"/>
      <c r="H172" s="77"/>
      <c r="I172" s="78" t="str">
        <f>+IF(Tabla2[[#This Row],[Ganancia]]=J172,"✔","✘")</f>
        <v>✘</v>
      </c>
      <c r="J172" s="57">
        <v>77058.000000000015</v>
      </c>
    </row>
    <row r="173" spans="1:10" x14ac:dyDescent="0.3">
      <c r="A173" s="54"/>
      <c r="B173" s="73">
        <v>45281</v>
      </c>
      <c r="C173" s="74" t="s">
        <v>121</v>
      </c>
      <c r="D173" s="75"/>
      <c r="E173" s="76">
        <v>9</v>
      </c>
      <c r="F173" s="77"/>
      <c r="G173" s="77"/>
      <c r="H173" s="77"/>
      <c r="I173" s="78" t="str">
        <f>+IF(Tabla2[[#This Row],[Ganancia]]=J173,"✔","✘")</f>
        <v>✘</v>
      </c>
      <c r="J173" s="57">
        <v>18608.400000000001</v>
      </c>
    </row>
    <row r="174" spans="1:10" x14ac:dyDescent="0.3">
      <c r="A174" s="54"/>
      <c r="B174" s="73">
        <v>45282</v>
      </c>
      <c r="C174" s="74" t="s">
        <v>122</v>
      </c>
      <c r="D174" s="75"/>
      <c r="E174" s="76">
        <v>50</v>
      </c>
      <c r="F174" s="77"/>
      <c r="G174" s="77"/>
      <c r="H174" s="77"/>
      <c r="I174" s="78" t="str">
        <f>+IF(Tabla2[[#This Row],[Ganancia]]=J174,"✔","✘")</f>
        <v>✘</v>
      </c>
      <c r="J174" s="57">
        <v>118380.00000000001</v>
      </c>
    </row>
    <row r="175" spans="1:10" x14ac:dyDescent="0.3">
      <c r="A175" s="54"/>
      <c r="B175" s="73">
        <v>45285</v>
      </c>
      <c r="C175" s="74" t="s">
        <v>123</v>
      </c>
      <c r="D175" s="75"/>
      <c r="E175" s="76">
        <v>35</v>
      </c>
      <c r="F175" s="77"/>
      <c r="G175" s="77"/>
      <c r="H175" s="77"/>
      <c r="I175" s="78" t="str">
        <f>+IF(Tabla2[[#This Row],[Ganancia]]=J175,"✔","✘")</f>
        <v>✘</v>
      </c>
      <c r="J175" s="57">
        <v>24832.5</v>
      </c>
    </row>
    <row r="176" spans="1:10" x14ac:dyDescent="0.3">
      <c r="A176" s="54"/>
      <c r="B176" s="73">
        <v>45286</v>
      </c>
      <c r="C176" s="74" t="s">
        <v>124</v>
      </c>
      <c r="D176" s="75"/>
      <c r="E176" s="76">
        <v>35</v>
      </c>
      <c r="F176" s="77"/>
      <c r="G176" s="77"/>
      <c r="H176" s="77"/>
      <c r="I176" s="78" t="str">
        <f>+IF(Tabla2[[#This Row],[Ganancia]]=J176,"✔","✘")</f>
        <v>✘</v>
      </c>
      <c r="J176" s="57">
        <v>65425.500000000007</v>
      </c>
    </row>
    <row r="177" spans="1:10" x14ac:dyDescent="0.3">
      <c r="A177" s="54"/>
      <c r="B177" s="73">
        <v>45287</v>
      </c>
      <c r="C177" s="74" t="s">
        <v>125</v>
      </c>
      <c r="D177" s="75"/>
      <c r="E177" s="76">
        <v>28</v>
      </c>
      <c r="F177" s="77"/>
      <c r="G177" s="77"/>
      <c r="H177" s="77"/>
      <c r="I177" s="78" t="str">
        <f>+IF(Tabla2[[#This Row],[Ganancia]]=J177,"✔","✘")</f>
        <v>✘</v>
      </c>
      <c r="J177" s="57">
        <v>75272.39999999998</v>
      </c>
    </row>
    <row r="178" spans="1:10" x14ac:dyDescent="0.3">
      <c r="A178" s="54"/>
      <c r="B178" s="73">
        <v>45288</v>
      </c>
      <c r="C178" s="74" t="s">
        <v>126</v>
      </c>
      <c r="D178" s="75"/>
      <c r="E178" s="76">
        <v>7</v>
      </c>
      <c r="F178" s="77"/>
      <c r="G178" s="77"/>
      <c r="H178" s="77"/>
      <c r="I178" s="78" t="str">
        <f>+IF(Tabla2[[#This Row],[Ganancia]]=J178,"✔","✘")</f>
        <v>✘</v>
      </c>
      <c r="J178" s="57">
        <v>7297.5</v>
      </c>
    </row>
    <row r="179" spans="1:10" x14ac:dyDescent="0.3">
      <c r="A179" s="54"/>
      <c r="B179" s="73">
        <v>45289</v>
      </c>
      <c r="C179" s="74" t="s">
        <v>127</v>
      </c>
      <c r="D179" s="75"/>
      <c r="E179" s="76">
        <v>8</v>
      </c>
      <c r="F179" s="77"/>
      <c r="G179" s="77"/>
      <c r="H179" s="77"/>
      <c r="I179" s="78" t="str">
        <f>+IF(Tabla2[[#This Row],[Ganancia]]=J179,"✔","✘")</f>
        <v>✘</v>
      </c>
      <c r="J179" s="57">
        <v>12492</v>
      </c>
    </row>
    <row r="180" spans="1:10" x14ac:dyDescent="0.3">
      <c r="A180" s="54"/>
      <c r="B180" s="73">
        <v>45292</v>
      </c>
      <c r="C180" s="74" t="s">
        <v>128</v>
      </c>
      <c r="D180" s="75"/>
      <c r="E180" s="76">
        <v>37</v>
      </c>
      <c r="F180" s="77"/>
      <c r="G180" s="77"/>
      <c r="H180" s="77"/>
      <c r="I180" s="78" t="str">
        <f>+IF(Tabla2[[#This Row],[Ganancia]]=J180,"✔","✘")</f>
        <v>✘</v>
      </c>
      <c r="J180" s="57">
        <v>82595.099999999977</v>
      </c>
    </row>
    <row r="181" spans="1:10" x14ac:dyDescent="0.3">
      <c r="A181" s="54"/>
      <c r="B181" s="73">
        <v>45293</v>
      </c>
      <c r="C181" s="74" t="s">
        <v>129</v>
      </c>
      <c r="D181" s="75"/>
      <c r="E181" s="76">
        <v>10</v>
      </c>
      <c r="F181" s="77"/>
      <c r="G181" s="77"/>
      <c r="H181" s="77"/>
      <c r="I181" s="78" t="str">
        <f>+IF(Tabla2[[#This Row],[Ganancia]]=J181,"✔","✘")</f>
        <v>✘</v>
      </c>
      <c r="J181" s="57">
        <v>14175</v>
      </c>
    </row>
    <row r="182" spans="1:10" x14ac:dyDescent="0.3">
      <c r="A182" s="54"/>
      <c r="B182" s="73">
        <v>45294</v>
      </c>
      <c r="C182" s="74" t="s">
        <v>130</v>
      </c>
      <c r="D182" s="75"/>
      <c r="E182" s="76">
        <v>45</v>
      </c>
      <c r="F182" s="77"/>
      <c r="G182" s="77"/>
      <c r="H182" s="77"/>
      <c r="I182" s="78" t="str">
        <f>+IF(Tabla2[[#This Row],[Ganancia]]=J182,"✔","✘")</f>
        <v>✘</v>
      </c>
      <c r="J182" s="57">
        <v>252260.99999999997</v>
      </c>
    </row>
    <row r="183" spans="1:10" x14ac:dyDescent="0.3">
      <c r="A183" s="54"/>
      <c r="B183" s="73">
        <v>45295</v>
      </c>
      <c r="C183" s="74" t="s">
        <v>131</v>
      </c>
      <c r="D183" s="75"/>
      <c r="E183" s="76">
        <v>41</v>
      </c>
      <c r="F183" s="77"/>
      <c r="G183" s="77"/>
      <c r="H183" s="77"/>
      <c r="I183" s="78" t="str">
        <f>+IF(Tabla2[[#This Row],[Ganancia]]=J183,"✔","✘")</f>
        <v>✘</v>
      </c>
      <c r="J183" s="57">
        <v>57896.100000000013</v>
      </c>
    </row>
    <row r="184" spans="1:10" x14ac:dyDescent="0.3">
      <c r="A184" s="54"/>
      <c r="B184" s="73">
        <v>45296</v>
      </c>
      <c r="C184" s="74" t="s">
        <v>132</v>
      </c>
      <c r="D184" s="75"/>
      <c r="E184" s="76">
        <v>25</v>
      </c>
      <c r="F184" s="77"/>
      <c r="G184" s="77"/>
      <c r="H184" s="77"/>
      <c r="I184" s="78" t="str">
        <f>+IF(Tabla2[[#This Row],[Ganancia]]=J184,"✔","✘")</f>
        <v>✘</v>
      </c>
      <c r="J184" s="57">
        <v>29234.999999999993</v>
      </c>
    </row>
    <row r="185" spans="1:10" x14ac:dyDescent="0.3">
      <c r="A185" s="54"/>
      <c r="B185" s="73">
        <v>45299</v>
      </c>
      <c r="C185" s="74" t="s">
        <v>133</v>
      </c>
      <c r="D185" s="75"/>
      <c r="E185" s="76">
        <v>8</v>
      </c>
      <c r="F185" s="77"/>
      <c r="G185" s="77"/>
      <c r="H185" s="77"/>
      <c r="I185" s="78" t="str">
        <f>+IF(Tabla2[[#This Row],[Ganancia]]=J185,"✔","✘")</f>
        <v>✘</v>
      </c>
      <c r="J185" s="57">
        <v>7092</v>
      </c>
    </row>
    <row r="186" spans="1:10" x14ac:dyDescent="0.3">
      <c r="A186" s="54"/>
      <c r="B186" s="73">
        <v>45300</v>
      </c>
      <c r="C186" s="74" t="s">
        <v>134</v>
      </c>
      <c r="D186" s="75"/>
      <c r="E186" s="76">
        <v>15</v>
      </c>
      <c r="F186" s="77"/>
      <c r="G186" s="77"/>
      <c r="H186" s="77"/>
      <c r="I186" s="78" t="str">
        <f>+IF(Tabla2[[#This Row],[Ganancia]]=J186,"✔","✘")</f>
        <v>✘</v>
      </c>
      <c r="J186" s="57">
        <v>16415.999999999993</v>
      </c>
    </row>
    <row r="187" spans="1:10" x14ac:dyDescent="0.3">
      <c r="A187" s="54"/>
      <c r="B187" s="73">
        <v>45301</v>
      </c>
      <c r="C187" s="74" t="s">
        <v>123</v>
      </c>
      <c r="D187" s="75"/>
      <c r="E187" s="76">
        <v>5</v>
      </c>
      <c r="F187" s="77"/>
      <c r="G187" s="77"/>
      <c r="H187" s="77"/>
      <c r="I187" s="78" t="str">
        <f>+IF(Tabla2[[#This Row],[Ganancia]]=J187,"✔","✘")</f>
        <v>✘</v>
      </c>
      <c r="J187" s="57">
        <v>3547.5</v>
      </c>
    </row>
    <row r="188" spans="1:10" x14ac:dyDescent="0.3">
      <c r="A188" s="54"/>
      <c r="B188" s="73">
        <v>45302</v>
      </c>
      <c r="C188" s="74" t="s">
        <v>124</v>
      </c>
      <c r="D188" s="75"/>
      <c r="E188" s="76">
        <v>50</v>
      </c>
      <c r="F188" s="77"/>
      <c r="G188" s="77"/>
      <c r="H188" s="77"/>
      <c r="I188" s="78" t="str">
        <f>+IF(Tabla2[[#This Row],[Ganancia]]=J188,"✔","✘")</f>
        <v>✘</v>
      </c>
      <c r="J188" s="57">
        <v>93465.000000000015</v>
      </c>
    </row>
    <row r="189" spans="1:10" x14ac:dyDescent="0.3">
      <c r="A189" s="54"/>
      <c r="B189" s="73">
        <v>45303</v>
      </c>
      <c r="C189" s="74" t="s">
        <v>125</v>
      </c>
      <c r="D189" s="75"/>
      <c r="E189" s="76">
        <v>34</v>
      </c>
      <c r="F189" s="77"/>
      <c r="G189" s="77"/>
      <c r="H189" s="77"/>
      <c r="I189" s="78" t="str">
        <f>+IF(Tabla2[[#This Row],[Ganancia]]=J189,"✔","✘")</f>
        <v>✘</v>
      </c>
      <c r="J189" s="57">
        <v>91402.199999999983</v>
      </c>
    </row>
    <row r="190" spans="1:10" x14ac:dyDescent="0.3">
      <c r="A190" s="54"/>
      <c r="B190" s="73">
        <v>45306</v>
      </c>
      <c r="C190" s="74" t="s">
        <v>126</v>
      </c>
      <c r="D190" s="75"/>
      <c r="E190" s="76">
        <v>53</v>
      </c>
      <c r="F190" s="77"/>
      <c r="G190" s="77"/>
      <c r="H190" s="77"/>
      <c r="I190" s="78" t="str">
        <f>+IF(Tabla2[[#This Row],[Ganancia]]=J190,"✔","✘")</f>
        <v>✘</v>
      </c>
      <c r="J190" s="57">
        <v>55252.5</v>
      </c>
    </row>
    <row r="191" spans="1:10" x14ac:dyDescent="0.3">
      <c r="A191" s="54"/>
      <c r="B191" s="73">
        <v>45307</v>
      </c>
      <c r="C191" s="74" t="s">
        <v>127</v>
      </c>
      <c r="D191" s="75"/>
      <c r="E191" s="76">
        <v>22</v>
      </c>
      <c r="F191" s="77"/>
      <c r="G191" s="77"/>
      <c r="H191" s="77"/>
      <c r="I191" s="78" t="str">
        <f>+IF(Tabla2[[#This Row],[Ganancia]]=J191,"✔","✘")</f>
        <v>✘</v>
      </c>
      <c r="J191" s="57">
        <v>34353</v>
      </c>
    </row>
    <row r="192" spans="1:10" x14ac:dyDescent="0.3">
      <c r="A192" s="54"/>
      <c r="B192" s="73">
        <v>45308</v>
      </c>
      <c r="C192" s="74" t="s">
        <v>128</v>
      </c>
      <c r="D192" s="75"/>
      <c r="E192" s="76">
        <v>46</v>
      </c>
      <c r="F192" s="77"/>
      <c r="G192" s="77"/>
      <c r="H192" s="77"/>
      <c r="I192" s="78" t="str">
        <f>+IF(Tabla2[[#This Row],[Ganancia]]=J192,"✔","✘")</f>
        <v>✘</v>
      </c>
      <c r="J192" s="57">
        <v>102685.79999999996</v>
      </c>
    </row>
    <row r="193" spans="1:10" x14ac:dyDescent="0.3">
      <c r="A193" s="54"/>
      <c r="B193" s="73">
        <v>45309</v>
      </c>
      <c r="C193" s="74" t="s">
        <v>129</v>
      </c>
      <c r="D193" s="75"/>
      <c r="E193" s="76">
        <v>18</v>
      </c>
      <c r="F193" s="77"/>
      <c r="G193" s="77"/>
      <c r="H193" s="77"/>
      <c r="I193" s="78" t="str">
        <f>+IF(Tabla2[[#This Row],[Ganancia]]=J193,"✔","✘")</f>
        <v>✘</v>
      </c>
      <c r="J193" s="57">
        <v>25515</v>
      </c>
    </row>
    <row r="194" spans="1:10" x14ac:dyDescent="0.3">
      <c r="A194" s="54"/>
      <c r="B194" s="73">
        <v>45310</v>
      </c>
      <c r="C194" s="74" t="s">
        <v>130</v>
      </c>
      <c r="D194" s="75"/>
      <c r="E194" s="76">
        <v>46</v>
      </c>
      <c r="F194" s="77"/>
      <c r="G194" s="77"/>
      <c r="H194" s="77"/>
      <c r="I194" s="78" t="str">
        <f>+IF(Tabla2[[#This Row],[Ganancia]]=J194,"✔","✘")</f>
        <v>✘</v>
      </c>
      <c r="J194" s="57">
        <v>257866.79999999996</v>
      </c>
    </row>
    <row r="195" spans="1:10" x14ac:dyDescent="0.3">
      <c r="A195" s="54"/>
      <c r="B195" s="73">
        <v>45313</v>
      </c>
      <c r="C195" s="74" t="s">
        <v>131</v>
      </c>
      <c r="D195" s="75"/>
      <c r="E195" s="76">
        <v>39</v>
      </c>
      <c r="F195" s="77"/>
      <c r="G195" s="77"/>
      <c r="H195" s="77"/>
      <c r="I195" s="78" t="str">
        <f>+IF(Tabla2[[#This Row],[Ganancia]]=J195,"✔","✘")</f>
        <v>✘</v>
      </c>
      <c r="J195" s="57">
        <v>55071.900000000016</v>
      </c>
    </row>
    <row r="196" spans="1:10" x14ac:dyDescent="0.3">
      <c r="A196" s="54"/>
      <c r="B196" s="73">
        <v>45314</v>
      </c>
      <c r="C196" s="74" t="s">
        <v>132</v>
      </c>
      <c r="D196" s="75"/>
      <c r="E196" s="76">
        <v>54</v>
      </c>
      <c r="F196" s="77"/>
      <c r="G196" s="77"/>
      <c r="H196" s="77"/>
      <c r="I196" s="78" t="str">
        <f>+IF(Tabla2[[#This Row],[Ganancia]]=J196,"✔","✘")</f>
        <v>✘</v>
      </c>
      <c r="J196" s="57">
        <v>63147.599999999977</v>
      </c>
    </row>
    <row r="197" spans="1:10" x14ac:dyDescent="0.3">
      <c r="A197" s="54"/>
      <c r="B197" s="73">
        <v>45315</v>
      </c>
      <c r="C197" s="74" t="s">
        <v>133</v>
      </c>
      <c r="D197" s="75"/>
      <c r="E197" s="76">
        <v>7</v>
      </c>
      <c r="F197" s="77"/>
      <c r="G197" s="77"/>
      <c r="H197" s="77"/>
      <c r="I197" s="78" t="str">
        <f>+IF(Tabla2[[#This Row],[Ganancia]]=J197,"✔","✘")</f>
        <v>✘</v>
      </c>
      <c r="J197" s="57">
        <v>6205.5</v>
      </c>
    </row>
    <row r="198" spans="1:10" x14ac:dyDescent="0.3">
      <c r="A198" s="54"/>
      <c r="B198" s="73">
        <v>45316</v>
      </c>
      <c r="C198" s="74" t="s">
        <v>134</v>
      </c>
      <c r="D198" s="75"/>
      <c r="E198" s="76">
        <v>30</v>
      </c>
      <c r="F198" s="77"/>
      <c r="G198" s="77"/>
      <c r="H198" s="77"/>
      <c r="I198" s="78" t="str">
        <f>+IF(Tabla2[[#This Row],[Ganancia]]=J198,"✔","✘")</f>
        <v>✘</v>
      </c>
      <c r="J198" s="57">
        <v>32831.999999999985</v>
      </c>
    </row>
    <row r="199" spans="1:10" x14ac:dyDescent="0.3">
      <c r="A199" s="54"/>
      <c r="B199" s="73">
        <v>45317</v>
      </c>
      <c r="C199" s="74" t="s">
        <v>107</v>
      </c>
      <c r="D199" s="75"/>
      <c r="E199" s="76">
        <v>46</v>
      </c>
      <c r="F199" s="77"/>
      <c r="G199" s="77"/>
      <c r="H199" s="77"/>
      <c r="I199" s="78" t="str">
        <f>+IF(Tabla2[[#This Row],[Ganancia]]=J199,"✔","✘")</f>
        <v>✘</v>
      </c>
      <c r="J199" s="57">
        <v>130575.60000000002</v>
      </c>
    </row>
    <row r="200" spans="1:10" x14ac:dyDescent="0.3">
      <c r="A200" s="54"/>
      <c r="B200" s="73">
        <v>45320</v>
      </c>
      <c r="C200" s="74" t="s">
        <v>108</v>
      </c>
      <c r="D200" s="75"/>
      <c r="E200" s="76">
        <v>8</v>
      </c>
      <c r="F200" s="77"/>
      <c r="G200" s="77"/>
      <c r="H200" s="77"/>
      <c r="I200" s="78" t="str">
        <f>+IF(Tabla2[[#This Row],[Ganancia]]=J200,"✔","✘")</f>
        <v>✘</v>
      </c>
      <c r="J200" s="57">
        <v>11308.800000000003</v>
      </c>
    </row>
    <row r="201" spans="1:10" x14ac:dyDescent="0.3">
      <c r="A201" s="54"/>
      <c r="B201" s="73">
        <v>45321</v>
      </c>
      <c r="C201" s="74" t="s">
        <v>109</v>
      </c>
      <c r="D201" s="75"/>
      <c r="E201" s="76">
        <v>27</v>
      </c>
      <c r="F201" s="77"/>
      <c r="G201" s="77"/>
      <c r="H201" s="77"/>
      <c r="I201" s="78" t="str">
        <f>+IF(Tabla2[[#This Row],[Ganancia]]=J201,"✔","✘")</f>
        <v>✘</v>
      </c>
      <c r="J201" s="57">
        <v>4617</v>
      </c>
    </row>
    <row r="202" spans="1:10" x14ac:dyDescent="0.3">
      <c r="A202" s="54"/>
      <c r="B202" s="73">
        <v>45322</v>
      </c>
      <c r="C202" s="74" t="s">
        <v>110</v>
      </c>
      <c r="D202" s="75"/>
      <c r="E202" s="76">
        <v>14</v>
      </c>
      <c r="F202" s="77"/>
      <c r="G202" s="77"/>
      <c r="H202" s="77"/>
      <c r="I202" s="78" t="str">
        <f>+IF(Tabla2[[#This Row],[Ganancia]]=J202,"✔","✘")</f>
        <v>✘</v>
      </c>
      <c r="J202" s="57">
        <v>117663</v>
      </c>
    </row>
    <row r="203" spans="1:10" x14ac:dyDescent="0.3">
      <c r="A203" s="54"/>
      <c r="B203" s="73">
        <v>45323</v>
      </c>
      <c r="C203" s="74" t="s">
        <v>111</v>
      </c>
      <c r="D203" s="75"/>
      <c r="E203" s="76">
        <v>10</v>
      </c>
      <c r="F203" s="77"/>
      <c r="G203" s="77"/>
      <c r="H203" s="77"/>
      <c r="I203" s="78" t="str">
        <f>+IF(Tabla2[[#This Row],[Ganancia]]=J203,"✔","✘")</f>
        <v>✘</v>
      </c>
      <c r="J203" s="57">
        <v>103854.00000000001</v>
      </c>
    </row>
    <row r="204" spans="1:10" x14ac:dyDescent="0.3">
      <c r="A204" s="54"/>
      <c r="B204" s="73">
        <v>45324</v>
      </c>
      <c r="C204" s="74" t="s">
        <v>112</v>
      </c>
      <c r="D204" s="75"/>
      <c r="E204" s="76">
        <v>48</v>
      </c>
      <c r="F204" s="77"/>
      <c r="G204" s="77"/>
      <c r="H204" s="77"/>
      <c r="I204" s="78" t="str">
        <f>+IF(Tabla2[[#This Row],[Ganancia]]=J204,"✔","✘")</f>
        <v>✘</v>
      </c>
      <c r="J204" s="57">
        <v>52531.199999999983</v>
      </c>
    </row>
    <row r="205" spans="1:10" x14ac:dyDescent="0.3">
      <c r="A205" s="54"/>
      <c r="B205" s="73">
        <v>45327</v>
      </c>
      <c r="C205" s="74" t="s">
        <v>113</v>
      </c>
      <c r="D205" s="75"/>
      <c r="E205" s="76">
        <v>49</v>
      </c>
      <c r="F205" s="77"/>
      <c r="G205" s="77"/>
      <c r="H205" s="77"/>
      <c r="I205" s="78" t="str">
        <f>+IF(Tabla2[[#This Row],[Ganancia]]=J205,"✔","✘")</f>
        <v>✘</v>
      </c>
      <c r="J205" s="57">
        <v>69501.599999999977</v>
      </c>
    </row>
    <row r="206" spans="1:10" x14ac:dyDescent="0.3">
      <c r="A206" s="54"/>
      <c r="B206" s="73">
        <v>45328</v>
      </c>
      <c r="C206" s="74" t="s">
        <v>114</v>
      </c>
      <c r="D206" s="75"/>
      <c r="E206" s="76">
        <v>28</v>
      </c>
      <c r="F206" s="77"/>
      <c r="G206" s="77"/>
      <c r="H206" s="77"/>
      <c r="I206" s="78" t="str">
        <f>+IF(Tabla2[[#This Row],[Ganancia]]=J206,"✔","✘")</f>
        <v>✘</v>
      </c>
      <c r="J206" s="57">
        <v>26569.19999999999</v>
      </c>
    </row>
    <row r="207" spans="1:10" x14ac:dyDescent="0.3">
      <c r="A207" s="54"/>
      <c r="B207" s="73">
        <v>45329</v>
      </c>
      <c r="C207" s="74" t="s">
        <v>89</v>
      </c>
      <c r="D207" s="75"/>
      <c r="E207" s="76">
        <v>33</v>
      </c>
      <c r="F207" s="77"/>
      <c r="G207" s="77"/>
      <c r="H207" s="77"/>
      <c r="I207" s="78" t="str">
        <f>+IF(Tabla2[[#This Row],[Ganancia]]=J207,"✔","✘")</f>
        <v>✘</v>
      </c>
      <c r="J207" s="57">
        <v>48915.900000000009</v>
      </c>
    </row>
    <row r="208" spans="1:10" x14ac:dyDescent="0.3">
      <c r="A208" s="54"/>
      <c r="B208" s="73">
        <v>45330</v>
      </c>
      <c r="C208" s="74" t="s">
        <v>90</v>
      </c>
      <c r="D208" s="75"/>
      <c r="E208" s="76">
        <v>52</v>
      </c>
      <c r="F208" s="77"/>
      <c r="G208" s="77"/>
      <c r="H208" s="77"/>
      <c r="I208" s="78" t="str">
        <f>+IF(Tabla2[[#This Row],[Ganancia]]=J208,"✔","✘")</f>
        <v>✘</v>
      </c>
      <c r="J208" s="57">
        <v>82383.600000000006</v>
      </c>
    </row>
    <row r="209" spans="1:10" x14ac:dyDescent="0.3">
      <c r="A209" s="54"/>
      <c r="B209" s="73">
        <v>45331</v>
      </c>
      <c r="C209" s="74" t="s">
        <v>91</v>
      </c>
      <c r="D209" s="75"/>
      <c r="E209" s="76">
        <v>20</v>
      </c>
      <c r="F209" s="77"/>
      <c r="G209" s="77"/>
      <c r="H209" s="77"/>
      <c r="I209" s="78" t="str">
        <f>+IF(Tabla2[[#This Row],[Ganancia]]=J209,"✔","✘")</f>
        <v>✘</v>
      </c>
      <c r="J209" s="57">
        <v>64590</v>
      </c>
    </row>
    <row r="210" spans="1:10" x14ac:dyDescent="0.3">
      <c r="A210" s="54"/>
      <c r="B210" s="73">
        <v>45334</v>
      </c>
      <c r="C210" s="74" t="s">
        <v>92</v>
      </c>
      <c r="D210" s="75"/>
      <c r="E210" s="76">
        <v>24</v>
      </c>
      <c r="F210" s="77"/>
      <c r="G210" s="77"/>
      <c r="H210" s="77"/>
      <c r="I210" s="78" t="str">
        <f>+IF(Tabla2[[#This Row],[Ganancia]]=J210,"✔","✘")</f>
        <v>✘</v>
      </c>
      <c r="J210" s="57">
        <v>1317.6000000000001</v>
      </c>
    </row>
    <row r="211" spans="1:10" x14ac:dyDescent="0.3">
      <c r="A211" s="54"/>
      <c r="B211" s="73">
        <v>45335</v>
      </c>
      <c r="C211" s="74" t="s">
        <v>93</v>
      </c>
      <c r="D211" s="75"/>
      <c r="E211" s="76">
        <v>25</v>
      </c>
      <c r="F211" s="77"/>
      <c r="G211" s="77"/>
      <c r="H211" s="77"/>
      <c r="I211" s="78" t="str">
        <f>+IF(Tabla2[[#This Row],[Ganancia]]=J211,"✔","✘")</f>
        <v>✘</v>
      </c>
      <c r="J211" s="57">
        <v>35204.999999999993</v>
      </c>
    </row>
    <row r="212" spans="1:10" x14ac:dyDescent="0.3">
      <c r="A212" s="54"/>
      <c r="B212" s="73">
        <v>45336</v>
      </c>
      <c r="C212" s="74" t="s">
        <v>94</v>
      </c>
      <c r="D212" s="75"/>
      <c r="E212" s="76">
        <v>53</v>
      </c>
      <c r="F212" s="77"/>
      <c r="G212" s="77"/>
      <c r="H212" s="77"/>
      <c r="I212" s="78" t="str">
        <f>+IF(Tabla2[[#This Row],[Ganancia]]=J212,"✔","✘")</f>
        <v>✘</v>
      </c>
      <c r="J212" s="57">
        <v>254447.70000000007</v>
      </c>
    </row>
    <row r="213" spans="1:10" x14ac:dyDescent="0.3">
      <c r="A213" s="54"/>
      <c r="B213" s="73">
        <v>45337</v>
      </c>
      <c r="C213" s="74" t="s">
        <v>95</v>
      </c>
      <c r="D213" s="75"/>
      <c r="E213" s="76">
        <v>7</v>
      </c>
      <c r="F213" s="77"/>
      <c r="G213" s="77"/>
      <c r="H213" s="77"/>
      <c r="I213" s="78" t="str">
        <f>+IF(Tabla2[[#This Row],[Ganancia]]=J213,"✔","✘")</f>
        <v>✘</v>
      </c>
      <c r="J213" s="57">
        <v>8704.5</v>
      </c>
    </row>
    <row r="214" spans="1:10" x14ac:dyDescent="0.3">
      <c r="A214" s="54"/>
      <c r="B214" s="73">
        <v>45338</v>
      </c>
      <c r="C214" s="74" t="s">
        <v>96</v>
      </c>
      <c r="D214" s="75"/>
      <c r="E214" s="76">
        <v>47</v>
      </c>
      <c r="F214" s="77"/>
      <c r="G214" s="77"/>
      <c r="H214" s="77"/>
      <c r="I214" s="78" t="str">
        <f>+IF(Tabla2[[#This Row],[Ganancia]]=J214,"✔","✘")</f>
        <v>✘</v>
      </c>
      <c r="J214" s="57">
        <v>66890.399999999994</v>
      </c>
    </row>
    <row r="215" spans="1:10" x14ac:dyDescent="0.3">
      <c r="A215" s="54"/>
      <c r="B215" s="73">
        <v>45341</v>
      </c>
      <c r="C215" s="74" t="s">
        <v>97</v>
      </c>
      <c r="D215" s="75"/>
      <c r="E215" s="76">
        <v>1</v>
      </c>
      <c r="F215" s="77"/>
      <c r="G215" s="77"/>
      <c r="H215" s="77"/>
      <c r="I215" s="78" t="str">
        <f>+IF(Tabla2[[#This Row],[Ganancia]]=J215,"✔","✘")</f>
        <v>✘</v>
      </c>
      <c r="J215" s="57">
        <v>933.59999999999991</v>
      </c>
    </row>
    <row r="216" spans="1:10" x14ac:dyDescent="0.3">
      <c r="A216" s="54"/>
      <c r="B216" s="73">
        <v>45342</v>
      </c>
      <c r="C216" s="74" t="s">
        <v>98</v>
      </c>
      <c r="D216" s="75"/>
      <c r="E216" s="76">
        <v>38</v>
      </c>
      <c r="F216" s="77"/>
      <c r="G216" s="77"/>
      <c r="H216" s="77"/>
      <c r="I216" s="78" t="str">
        <f>+IF(Tabla2[[#This Row],[Ganancia]]=J216,"✔","✘")</f>
        <v>✘</v>
      </c>
      <c r="J216" s="57">
        <v>87996.600000000035</v>
      </c>
    </row>
    <row r="217" spans="1:10" x14ac:dyDescent="0.3">
      <c r="A217" s="54"/>
      <c r="B217" s="73">
        <v>45343</v>
      </c>
      <c r="C217" s="74" t="s">
        <v>99</v>
      </c>
      <c r="D217" s="75"/>
      <c r="E217" s="76">
        <v>30</v>
      </c>
      <c r="F217" s="77"/>
      <c r="G217" s="77"/>
      <c r="H217" s="77"/>
      <c r="I217" s="78" t="str">
        <f>+IF(Tabla2[[#This Row],[Ganancia]]=J217,"✔","✘")</f>
        <v>✘</v>
      </c>
      <c r="J217" s="57">
        <v>60821.999999999985</v>
      </c>
    </row>
    <row r="218" spans="1:10" x14ac:dyDescent="0.3">
      <c r="A218" s="54"/>
      <c r="B218" s="73">
        <v>45344</v>
      </c>
      <c r="C218" s="74" t="s">
        <v>100</v>
      </c>
      <c r="D218" s="75"/>
      <c r="E218" s="76">
        <v>30</v>
      </c>
      <c r="F218" s="77"/>
      <c r="G218" s="77"/>
      <c r="H218" s="77"/>
      <c r="I218" s="78" t="str">
        <f>+IF(Tabla2[[#This Row],[Ganancia]]=J218,"✔","✘")</f>
        <v>✘</v>
      </c>
      <c r="J218" s="57">
        <v>143100</v>
      </c>
    </row>
    <row r="219" spans="1:10" x14ac:dyDescent="0.3">
      <c r="A219" s="54"/>
      <c r="B219" s="73">
        <v>45345</v>
      </c>
      <c r="C219" s="74" t="s">
        <v>101</v>
      </c>
      <c r="D219" s="75"/>
      <c r="E219" s="76">
        <v>51</v>
      </c>
      <c r="F219" s="77"/>
      <c r="G219" s="77"/>
      <c r="H219" s="77"/>
      <c r="I219" s="78" t="str">
        <f>+IF(Tabla2[[#This Row],[Ganancia]]=J219,"✔","✘")</f>
        <v>✘</v>
      </c>
      <c r="J219" s="57">
        <v>226516.5</v>
      </c>
    </row>
    <row r="220" spans="1:10" x14ac:dyDescent="0.3">
      <c r="A220" s="54"/>
      <c r="B220" s="73">
        <v>45348</v>
      </c>
      <c r="C220" s="74" t="s">
        <v>102</v>
      </c>
      <c r="D220" s="75"/>
      <c r="E220" s="76">
        <v>36</v>
      </c>
      <c r="F220" s="77"/>
      <c r="G220" s="77"/>
      <c r="H220" s="77"/>
      <c r="I220" s="78" t="str">
        <f>+IF(Tabla2[[#This Row],[Ganancia]]=J220,"✔","✘")</f>
        <v>✘</v>
      </c>
      <c r="J220" s="57">
        <v>139860</v>
      </c>
    </row>
    <row r="221" spans="1:10" x14ac:dyDescent="0.3">
      <c r="A221" s="54"/>
      <c r="B221" s="73">
        <v>45349</v>
      </c>
      <c r="C221" s="74" t="s">
        <v>103</v>
      </c>
      <c r="D221" s="75"/>
      <c r="E221" s="76">
        <v>8</v>
      </c>
      <c r="F221" s="77"/>
      <c r="G221" s="77"/>
      <c r="H221" s="77"/>
      <c r="I221" s="78" t="str">
        <f>+IF(Tabla2[[#This Row],[Ganancia]]=J221,"✔","✘")</f>
        <v>✘</v>
      </c>
      <c r="J221" s="57">
        <v>33607.200000000012</v>
      </c>
    </row>
    <row r="222" spans="1:10" x14ac:dyDescent="0.3">
      <c r="A222" s="54"/>
      <c r="B222" s="73">
        <v>45350</v>
      </c>
      <c r="C222" s="74" t="s">
        <v>104</v>
      </c>
      <c r="D222" s="75"/>
      <c r="E222" s="76">
        <v>5</v>
      </c>
      <c r="F222" s="77"/>
      <c r="G222" s="77"/>
      <c r="H222" s="77"/>
      <c r="I222" s="78" t="str">
        <f>+IF(Tabla2[[#This Row],[Ganancia]]=J222,"✔","✘")</f>
        <v>✘</v>
      </c>
      <c r="J222" s="57">
        <v>16665</v>
      </c>
    </row>
    <row r="223" spans="1:10" x14ac:dyDescent="0.3">
      <c r="A223" s="54"/>
      <c r="B223" s="73">
        <v>45351</v>
      </c>
      <c r="C223" s="74" t="s">
        <v>105</v>
      </c>
      <c r="D223" s="75"/>
      <c r="E223" s="76">
        <v>54</v>
      </c>
      <c r="F223" s="77"/>
      <c r="G223" s="77"/>
      <c r="H223" s="77"/>
      <c r="I223" s="78" t="str">
        <f>+IF(Tabla2[[#This Row],[Ganancia]]=J223,"✔","✘")</f>
        <v>✘</v>
      </c>
      <c r="J223" s="57">
        <v>94689</v>
      </c>
    </row>
    <row r="224" spans="1:10" x14ac:dyDescent="0.3">
      <c r="A224" s="54"/>
      <c r="B224" s="73">
        <v>45352</v>
      </c>
      <c r="C224" s="74" t="s">
        <v>106</v>
      </c>
      <c r="D224" s="75"/>
      <c r="E224" s="76">
        <v>45</v>
      </c>
      <c r="F224" s="77"/>
      <c r="G224" s="77"/>
      <c r="H224" s="77"/>
      <c r="I224" s="78" t="str">
        <f>+IF(Tabla2[[#This Row],[Ganancia]]=J224,"✔","✘")</f>
        <v>✘</v>
      </c>
      <c r="J224" s="57">
        <v>59980.499999999985</v>
      </c>
    </row>
    <row r="225" spans="1:10" x14ac:dyDescent="0.3">
      <c r="A225" s="54"/>
      <c r="B225" s="73">
        <v>45355</v>
      </c>
      <c r="C225" s="74" t="s">
        <v>107</v>
      </c>
      <c r="D225" s="75"/>
      <c r="E225" s="76">
        <v>18</v>
      </c>
      <c r="F225" s="77"/>
      <c r="G225" s="77"/>
      <c r="H225" s="77"/>
      <c r="I225" s="78" t="str">
        <f>+IF(Tabla2[[#This Row],[Ganancia]]=J225,"✔","✘")</f>
        <v>✘</v>
      </c>
      <c r="J225" s="57">
        <v>51094.8</v>
      </c>
    </row>
    <row r="226" spans="1:10" x14ac:dyDescent="0.3">
      <c r="A226" s="54"/>
      <c r="B226" s="73">
        <v>45356</v>
      </c>
      <c r="C226" s="74" t="s">
        <v>108</v>
      </c>
      <c r="D226" s="75"/>
      <c r="E226" s="76">
        <v>20</v>
      </c>
      <c r="F226" s="77"/>
      <c r="G226" s="77"/>
      <c r="H226" s="77"/>
      <c r="I226" s="78" t="str">
        <f>+IF(Tabla2[[#This Row],[Ganancia]]=J226,"✔","✘")</f>
        <v>✘</v>
      </c>
      <c r="J226" s="57">
        <v>28272.000000000007</v>
      </c>
    </row>
    <row r="227" spans="1:10" x14ac:dyDescent="0.3">
      <c r="A227" s="54"/>
      <c r="B227" s="73">
        <v>45357</v>
      </c>
      <c r="C227" s="74" t="s">
        <v>109</v>
      </c>
      <c r="D227" s="75"/>
      <c r="E227" s="76">
        <v>24</v>
      </c>
      <c r="F227" s="77"/>
      <c r="G227" s="77"/>
      <c r="H227" s="77"/>
      <c r="I227" s="78" t="str">
        <f>+IF(Tabla2[[#This Row],[Ganancia]]=J227,"✔","✘")</f>
        <v>✘</v>
      </c>
      <c r="J227" s="57">
        <v>4104</v>
      </c>
    </row>
    <row r="228" spans="1:10" x14ac:dyDescent="0.3">
      <c r="A228" s="54"/>
      <c r="B228" s="73">
        <v>45358</v>
      </c>
      <c r="C228" s="74" t="s">
        <v>110</v>
      </c>
      <c r="D228" s="75"/>
      <c r="E228" s="76">
        <v>20</v>
      </c>
      <c r="F228" s="77"/>
      <c r="G228" s="77"/>
      <c r="H228" s="77"/>
      <c r="I228" s="78" t="str">
        <f>+IF(Tabla2[[#This Row],[Ganancia]]=J228,"✔","✘")</f>
        <v>✘</v>
      </c>
      <c r="J228" s="57">
        <v>168090</v>
      </c>
    </row>
    <row r="229" spans="1:10" x14ac:dyDescent="0.3">
      <c r="A229" s="54"/>
      <c r="B229" s="73">
        <v>45359</v>
      </c>
      <c r="C229" s="74" t="s">
        <v>111</v>
      </c>
      <c r="D229" s="75"/>
      <c r="E229" s="76">
        <v>4</v>
      </c>
      <c r="F229" s="77"/>
      <c r="G229" s="77"/>
      <c r="H229" s="77"/>
      <c r="I229" s="78" t="str">
        <f>+IF(Tabla2[[#This Row],[Ganancia]]=J229,"✔","✘")</f>
        <v>✘</v>
      </c>
      <c r="J229" s="57">
        <v>41541.600000000006</v>
      </c>
    </row>
    <row r="230" spans="1:10" x14ac:dyDescent="0.3">
      <c r="A230" s="54"/>
      <c r="B230" s="73">
        <v>45362</v>
      </c>
      <c r="C230" s="74" t="s">
        <v>112</v>
      </c>
      <c r="D230" s="75"/>
      <c r="E230" s="76">
        <v>11</v>
      </c>
      <c r="F230" s="77"/>
      <c r="G230" s="77"/>
      <c r="H230" s="77"/>
      <c r="I230" s="78" t="str">
        <f>+IF(Tabla2[[#This Row],[Ganancia]]=J230,"✔","✘")</f>
        <v>✘</v>
      </c>
      <c r="J230" s="57">
        <v>12038.399999999996</v>
      </c>
    </row>
    <row r="231" spans="1:10" x14ac:dyDescent="0.3">
      <c r="A231" s="54"/>
      <c r="B231" s="73">
        <v>45363</v>
      </c>
      <c r="C231" s="74" t="s">
        <v>113</v>
      </c>
      <c r="D231" s="75"/>
      <c r="E231" s="76">
        <v>55</v>
      </c>
      <c r="F231" s="77"/>
      <c r="G231" s="77"/>
      <c r="H231" s="77"/>
      <c r="I231" s="78" t="str">
        <f>+IF(Tabla2[[#This Row],[Ganancia]]=J231,"✔","✘")</f>
        <v>✘</v>
      </c>
      <c r="J231" s="57">
        <v>78011.999999999985</v>
      </c>
    </row>
    <row r="232" spans="1:10" x14ac:dyDescent="0.3">
      <c r="A232" s="54"/>
      <c r="B232" s="73">
        <v>45364</v>
      </c>
      <c r="C232" s="74" t="s">
        <v>114</v>
      </c>
      <c r="D232" s="75"/>
      <c r="E232" s="76">
        <v>46</v>
      </c>
      <c r="F232" s="77"/>
      <c r="G232" s="77"/>
      <c r="H232" s="77"/>
      <c r="I232" s="78" t="str">
        <f>+IF(Tabla2[[#This Row],[Ganancia]]=J232,"✔","✘")</f>
        <v>✘</v>
      </c>
      <c r="J232" s="57">
        <v>43649.39999999998</v>
      </c>
    </row>
    <row r="233" spans="1:10" x14ac:dyDescent="0.3">
      <c r="A233" s="54"/>
      <c r="B233" s="73">
        <v>45365</v>
      </c>
      <c r="C233" s="74" t="s">
        <v>115</v>
      </c>
      <c r="D233" s="75"/>
      <c r="E233" s="76">
        <v>32</v>
      </c>
      <c r="F233" s="77"/>
      <c r="G233" s="77"/>
      <c r="H233" s="77"/>
      <c r="I233" s="78" t="str">
        <f>+IF(Tabla2[[#This Row],[Ganancia]]=J233,"✔","✘")</f>
        <v>✘</v>
      </c>
      <c r="J233" s="57">
        <v>29356.800000000003</v>
      </c>
    </row>
    <row r="234" spans="1:10" x14ac:dyDescent="0.3">
      <c r="A234" s="54"/>
      <c r="B234" s="73">
        <v>45366</v>
      </c>
      <c r="C234" s="74" t="s">
        <v>116</v>
      </c>
      <c r="D234" s="75"/>
      <c r="E234" s="76">
        <v>2</v>
      </c>
      <c r="F234" s="77"/>
      <c r="G234" s="77"/>
      <c r="H234" s="77"/>
      <c r="I234" s="78" t="str">
        <f>+IF(Tabla2[[#This Row],[Ganancia]]=J234,"✔","✘")</f>
        <v>✘</v>
      </c>
      <c r="J234" s="57">
        <v>723</v>
      </c>
    </row>
    <row r="235" spans="1:10" x14ac:dyDescent="0.3">
      <c r="A235" s="54"/>
      <c r="B235" s="73">
        <v>45369</v>
      </c>
      <c r="C235" s="74" t="s">
        <v>117</v>
      </c>
      <c r="D235" s="75"/>
      <c r="E235" s="76">
        <v>24</v>
      </c>
      <c r="F235" s="77"/>
      <c r="G235" s="77"/>
      <c r="H235" s="77"/>
      <c r="I235" s="78" t="str">
        <f>+IF(Tabla2[[#This Row],[Ganancia]]=J235,"✔","✘")</f>
        <v>✘</v>
      </c>
      <c r="J235" s="57">
        <v>25920</v>
      </c>
    </row>
    <row r="236" spans="1:10" x14ac:dyDescent="0.3">
      <c r="A236" s="54"/>
      <c r="B236" s="73">
        <v>45370</v>
      </c>
      <c r="C236" s="74" t="s">
        <v>118</v>
      </c>
      <c r="D236" s="75"/>
      <c r="E236" s="76">
        <v>15</v>
      </c>
      <c r="F236" s="77"/>
      <c r="G236" s="77"/>
      <c r="H236" s="77"/>
      <c r="I236" s="78" t="str">
        <f>+IF(Tabla2[[#This Row],[Ganancia]]=J236,"✔","✘")</f>
        <v>✘</v>
      </c>
      <c r="J236" s="57">
        <v>25344.000000000007</v>
      </c>
    </row>
    <row r="237" spans="1:10" x14ac:dyDescent="0.3">
      <c r="A237" s="54"/>
      <c r="B237" s="73">
        <v>45371</v>
      </c>
      <c r="C237" s="74" t="s">
        <v>119</v>
      </c>
      <c r="D237" s="75"/>
      <c r="E237" s="76">
        <v>5</v>
      </c>
      <c r="F237" s="77"/>
      <c r="G237" s="77"/>
      <c r="H237" s="77"/>
      <c r="I237" s="78" t="str">
        <f>+IF(Tabla2[[#This Row],[Ganancia]]=J237,"✔","✘")</f>
        <v>✘</v>
      </c>
      <c r="J237" s="57">
        <v>11448.000000000002</v>
      </c>
    </row>
    <row r="238" spans="1:10" x14ac:dyDescent="0.3">
      <c r="A238" s="54"/>
      <c r="B238" s="73">
        <v>45372</v>
      </c>
      <c r="C238" s="74" t="s">
        <v>120</v>
      </c>
      <c r="D238" s="75"/>
      <c r="E238" s="76">
        <v>19</v>
      </c>
      <c r="F238" s="77"/>
      <c r="G238" s="77"/>
      <c r="H238" s="77"/>
      <c r="I238" s="78" t="str">
        <f>+IF(Tabla2[[#This Row],[Ganancia]]=J238,"✔","✘")</f>
        <v>✘</v>
      </c>
      <c r="J238" s="57">
        <v>48803.400000000009</v>
      </c>
    </row>
    <row r="239" spans="1:10" x14ac:dyDescent="0.3">
      <c r="A239" s="54"/>
      <c r="B239" s="73">
        <v>45373</v>
      </c>
      <c r="C239" s="74" t="s">
        <v>121</v>
      </c>
      <c r="D239" s="75"/>
      <c r="E239" s="76">
        <v>25</v>
      </c>
      <c r="F239" s="77"/>
      <c r="G239" s="77"/>
      <c r="H239" s="77"/>
      <c r="I239" s="78" t="str">
        <f>+IF(Tabla2[[#This Row],[Ganancia]]=J239,"✔","✘")</f>
        <v>✘</v>
      </c>
      <c r="J239" s="57">
        <v>51690.000000000007</v>
      </c>
    </row>
    <row r="240" spans="1:10" x14ac:dyDescent="0.3">
      <c r="A240" s="54"/>
      <c r="B240" s="73">
        <v>45376</v>
      </c>
      <c r="C240" s="74" t="s">
        <v>122</v>
      </c>
      <c r="D240" s="75"/>
      <c r="E240" s="76">
        <v>25</v>
      </c>
      <c r="F240" s="77"/>
      <c r="G240" s="77"/>
      <c r="H240" s="77"/>
      <c r="I240" s="78" t="str">
        <f>+IF(Tabla2[[#This Row],[Ganancia]]=J240,"✔","✘")</f>
        <v>✘</v>
      </c>
      <c r="J240" s="57">
        <v>59190.000000000007</v>
      </c>
    </row>
    <row r="241" spans="1:10" x14ac:dyDescent="0.3">
      <c r="A241" s="54"/>
      <c r="B241" s="73">
        <v>45377</v>
      </c>
      <c r="C241" s="74" t="s">
        <v>123</v>
      </c>
      <c r="D241" s="75"/>
      <c r="E241" s="76">
        <v>10</v>
      </c>
      <c r="F241" s="77"/>
      <c r="G241" s="77"/>
      <c r="H241" s="77"/>
      <c r="I241" s="78" t="str">
        <f>+IF(Tabla2[[#This Row],[Ganancia]]=J241,"✔","✘")</f>
        <v>✘</v>
      </c>
      <c r="J241" s="57">
        <v>7095</v>
      </c>
    </row>
    <row r="242" spans="1:10" x14ac:dyDescent="0.3">
      <c r="A242" s="54"/>
      <c r="B242" s="73">
        <v>45378</v>
      </c>
      <c r="C242" s="74" t="s">
        <v>124</v>
      </c>
      <c r="D242" s="75"/>
      <c r="E242" s="76">
        <v>26</v>
      </c>
      <c r="F242" s="77"/>
      <c r="G242" s="77"/>
      <c r="H242" s="77"/>
      <c r="I242" s="78" t="str">
        <f>+IF(Tabla2[[#This Row],[Ganancia]]=J242,"✔","✘")</f>
        <v>✘</v>
      </c>
      <c r="J242" s="57">
        <v>48601.8</v>
      </c>
    </row>
    <row r="243" spans="1:10" x14ac:dyDescent="0.3">
      <c r="A243" s="54"/>
      <c r="B243" s="73">
        <v>45379</v>
      </c>
      <c r="C243" s="74" t="s">
        <v>125</v>
      </c>
      <c r="D243" s="75"/>
      <c r="E243" s="76">
        <v>54</v>
      </c>
      <c r="F243" s="77"/>
      <c r="G243" s="77"/>
      <c r="H243" s="77"/>
      <c r="I243" s="78" t="str">
        <f>+IF(Tabla2[[#This Row],[Ganancia]]=J243,"✔","✘")</f>
        <v>✘</v>
      </c>
      <c r="J243" s="57">
        <v>145168.19999999995</v>
      </c>
    </row>
    <row r="244" spans="1:10" x14ac:dyDescent="0.3">
      <c r="A244" s="54"/>
      <c r="B244" s="73">
        <v>45380</v>
      </c>
      <c r="C244" s="74" t="s">
        <v>126</v>
      </c>
      <c r="D244" s="75"/>
      <c r="E244" s="76">
        <v>5</v>
      </c>
      <c r="F244" s="77"/>
      <c r="G244" s="77"/>
      <c r="H244" s="77"/>
      <c r="I244" s="78" t="str">
        <f>+IF(Tabla2[[#This Row],[Ganancia]]=J244,"✔","✘")</f>
        <v>✘</v>
      </c>
      <c r="J244" s="57">
        <v>5212.5</v>
      </c>
    </row>
    <row r="245" spans="1:10" x14ac:dyDescent="0.3">
      <c r="A245" s="54"/>
      <c r="B245" s="73">
        <v>45383</v>
      </c>
      <c r="C245" s="74" t="s">
        <v>127</v>
      </c>
      <c r="D245" s="75"/>
      <c r="E245" s="76">
        <v>12</v>
      </c>
      <c r="F245" s="77"/>
      <c r="G245" s="77"/>
      <c r="H245" s="77"/>
      <c r="I245" s="78" t="str">
        <f>+IF(Tabla2[[#This Row],[Ganancia]]=J245,"✔","✘")</f>
        <v>✘</v>
      </c>
      <c r="J245" s="57">
        <v>18738</v>
      </c>
    </row>
    <row r="246" spans="1:10" x14ac:dyDescent="0.3">
      <c r="A246" s="54"/>
      <c r="B246" s="73">
        <v>45384</v>
      </c>
      <c r="C246" s="74" t="s">
        <v>128</v>
      </c>
      <c r="D246" s="75"/>
      <c r="E246" s="76">
        <v>46</v>
      </c>
      <c r="F246" s="77"/>
      <c r="G246" s="77"/>
      <c r="H246" s="77"/>
      <c r="I246" s="78" t="str">
        <f>+IF(Tabla2[[#This Row],[Ganancia]]=J246,"✔","✘")</f>
        <v>✘</v>
      </c>
      <c r="J246" s="57">
        <v>102685.79999999996</v>
      </c>
    </row>
    <row r="247" spans="1:10" x14ac:dyDescent="0.3">
      <c r="A247" s="54"/>
      <c r="B247" s="73">
        <v>45385</v>
      </c>
      <c r="C247" s="74" t="s">
        <v>129</v>
      </c>
      <c r="D247" s="75"/>
      <c r="E247" s="76">
        <v>48</v>
      </c>
      <c r="F247" s="77"/>
      <c r="G247" s="77"/>
      <c r="H247" s="77"/>
      <c r="I247" s="78" t="str">
        <f>+IF(Tabla2[[#This Row],[Ganancia]]=J247,"✔","✘")</f>
        <v>✘</v>
      </c>
      <c r="J247" s="57">
        <v>68040</v>
      </c>
    </row>
    <row r="248" spans="1:10" x14ac:dyDescent="0.3">
      <c r="A248" s="54"/>
      <c r="B248" s="73">
        <v>45386</v>
      </c>
      <c r="C248" s="74" t="s">
        <v>130</v>
      </c>
      <c r="D248" s="75"/>
      <c r="E248" s="76">
        <v>54</v>
      </c>
      <c r="F248" s="77"/>
      <c r="G248" s="77"/>
      <c r="H248" s="77"/>
      <c r="I248" s="78" t="str">
        <f>+IF(Tabla2[[#This Row],[Ganancia]]=J248,"✔","✘")</f>
        <v>✘</v>
      </c>
      <c r="J248" s="57">
        <v>302713.19999999995</v>
      </c>
    </row>
    <row r="249" spans="1:10" x14ac:dyDescent="0.3">
      <c r="A249" s="54"/>
      <c r="B249" s="73">
        <v>45387</v>
      </c>
      <c r="C249" s="74" t="s">
        <v>131</v>
      </c>
      <c r="D249" s="75"/>
      <c r="E249" s="76">
        <v>26</v>
      </c>
      <c r="F249" s="77"/>
      <c r="G249" s="77"/>
      <c r="H249" s="77"/>
      <c r="I249" s="78" t="str">
        <f>+IF(Tabla2[[#This Row],[Ganancia]]=J249,"✔","✘")</f>
        <v>✘</v>
      </c>
      <c r="J249" s="57">
        <v>36714.600000000006</v>
      </c>
    </row>
    <row r="250" spans="1:10" x14ac:dyDescent="0.3">
      <c r="A250" s="54"/>
      <c r="B250" s="73">
        <v>45390</v>
      </c>
      <c r="C250" s="74" t="s">
        <v>132</v>
      </c>
      <c r="D250" s="75"/>
      <c r="E250" s="76">
        <v>17</v>
      </c>
      <c r="F250" s="77"/>
      <c r="G250" s="77"/>
      <c r="H250" s="77"/>
      <c r="I250" s="78" t="str">
        <f>+IF(Tabla2[[#This Row],[Ganancia]]=J250,"✔","✘")</f>
        <v>✘</v>
      </c>
      <c r="J250" s="57">
        <v>19879.799999999996</v>
      </c>
    </row>
    <row r="251" spans="1:10" x14ac:dyDescent="0.3">
      <c r="A251" s="54"/>
      <c r="B251" s="73">
        <v>45391</v>
      </c>
      <c r="C251" s="74" t="s">
        <v>133</v>
      </c>
      <c r="D251" s="75"/>
      <c r="E251" s="76">
        <v>37</v>
      </c>
      <c r="F251" s="77"/>
      <c r="G251" s="77"/>
      <c r="H251" s="77"/>
      <c r="I251" s="78" t="str">
        <f>+IF(Tabla2[[#This Row],[Ganancia]]=J251,"✔","✘")</f>
        <v>✘</v>
      </c>
      <c r="J251" s="57">
        <v>32800.5</v>
      </c>
    </row>
    <row r="252" spans="1:10" x14ac:dyDescent="0.3">
      <c r="A252" s="54"/>
      <c r="B252" s="73">
        <v>45392</v>
      </c>
      <c r="C252" s="74" t="s">
        <v>134</v>
      </c>
      <c r="D252" s="75"/>
      <c r="E252" s="76">
        <v>43</v>
      </c>
      <c r="F252" s="77"/>
      <c r="G252" s="77"/>
      <c r="H252" s="77"/>
      <c r="I252" s="78" t="str">
        <f>+IF(Tabla2[[#This Row],[Ganancia]]=J252,"✔","✘")</f>
        <v>✘</v>
      </c>
      <c r="J252" s="57">
        <v>47059.199999999983</v>
      </c>
    </row>
    <row r="253" spans="1:10" x14ac:dyDescent="0.3">
      <c r="A253" s="54"/>
      <c r="B253" s="73">
        <v>45393</v>
      </c>
      <c r="C253" s="74" t="s">
        <v>123</v>
      </c>
      <c r="D253" s="75"/>
      <c r="E253" s="76">
        <v>20</v>
      </c>
      <c r="F253" s="77"/>
      <c r="G253" s="77"/>
      <c r="H253" s="77"/>
      <c r="I253" s="78" t="str">
        <f>+IF(Tabla2[[#This Row],[Ganancia]]=J253,"✔","✘")</f>
        <v>✘</v>
      </c>
      <c r="J253" s="57">
        <v>14190</v>
      </c>
    </row>
    <row r="254" spans="1:10" x14ac:dyDescent="0.3">
      <c r="A254" s="54"/>
      <c r="B254" s="73">
        <v>45394</v>
      </c>
      <c r="C254" s="74" t="s">
        <v>124</v>
      </c>
      <c r="D254" s="75"/>
      <c r="E254" s="76">
        <v>19</v>
      </c>
      <c r="F254" s="77"/>
      <c r="G254" s="77"/>
      <c r="H254" s="77"/>
      <c r="I254" s="78" t="str">
        <f>+IF(Tabla2[[#This Row],[Ganancia]]=J254,"✔","✘")</f>
        <v>✘</v>
      </c>
      <c r="J254" s="57">
        <v>35516.700000000004</v>
      </c>
    </row>
    <row r="255" spans="1:10" x14ac:dyDescent="0.3">
      <c r="A255" s="54"/>
      <c r="B255" s="73">
        <v>45397</v>
      </c>
      <c r="C255" s="74" t="s">
        <v>125</v>
      </c>
      <c r="D255" s="75"/>
      <c r="E255" s="76">
        <v>11</v>
      </c>
      <c r="F255" s="77"/>
      <c r="G255" s="77"/>
      <c r="H255" s="77"/>
      <c r="I255" s="78" t="str">
        <f>+IF(Tabla2[[#This Row],[Ganancia]]=J255,"✔","✘")</f>
        <v>✘</v>
      </c>
      <c r="J255" s="57">
        <v>29571.299999999992</v>
      </c>
    </row>
    <row r="256" spans="1:10" x14ac:dyDescent="0.3">
      <c r="A256" s="54"/>
      <c r="B256" s="73">
        <v>45398</v>
      </c>
      <c r="C256" s="74" t="s">
        <v>126</v>
      </c>
      <c r="D256" s="75"/>
      <c r="E256" s="76">
        <v>29</v>
      </c>
      <c r="F256" s="77"/>
      <c r="G256" s="77"/>
      <c r="H256" s="77"/>
      <c r="I256" s="78" t="str">
        <f>+IF(Tabla2[[#This Row],[Ganancia]]=J256,"✔","✘")</f>
        <v>✘</v>
      </c>
      <c r="J256" s="57">
        <v>30232.5</v>
      </c>
    </row>
    <row r="257" spans="1:10" x14ac:dyDescent="0.3">
      <c r="A257" s="54"/>
      <c r="B257" s="73">
        <v>45399</v>
      </c>
      <c r="C257" s="74" t="s">
        <v>127</v>
      </c>
      <c r="D257" s="75"/>
      <c r="E257" s="76">
        <v>5</v>
      </c>
      <c r="F257" s="77"/>
      <c r="G257" s="77"/>
      <c r="H257" s="77"/>
      <c r="I257" s="78" t="str">
        <f>+IF(Tabla2[[#This Row],[Ganancia]]=J257,"✔","✘")</f>
        <v>✘</v>
      </c>
      <c r="J257" s="57">
        <v>7807.5</v>
      </c>
    </row>
    <row r="258" spans="1:10" x14ac:dyDescent="0.3">
      <c r="A258" s="54"/>
      <c r="B258" s="73">
        <v>45400</v>
      </c>
      <c r="C258" s="74" t="s">
        <v>128</v>
      </c>
      <c r="D258" s="75"/>
      <c r="E258" s="76">
        <v>41</v>
      </c>
      <c r="F258" s="77"/>
      <c r="G258" s="77"/>
      <c r="H258" s="77"/>
      <c r="I258" s="78" t="str">
        <f>+IF(Tabla2[[#This Row],[Ganancia]]=J258,"✔","✘")</f>
        <v>✘</v>
      </c>
      <c r="J258" s="57">
        <v>91524.299999999974</v>
      </c>
    </row>
    <row r="259" spans="1:10" x14ac:dyDescent="0.3">
      <c r="A259" s="54"/>
      <c r="B259" s="73">
        <v>45401</v>
      </c>
      <c r="C259" s="74" t="s">
        <v>129</v>
      </c>
      <c r="D259" s="75"/>
      <c r="E259" s="76">
        <v>14</v>
      </c>
      <c r="F259" s="77"/>
      <c r="G259" s="77"/>
      <c r="H259" s="77"/>
      <c r="I259" s="78" t="str">
        <f>+IF(Tabla2[[#This Row],[Ganancia]]=J259,"✔","✘")</f>
        <v>✘</v>
      </c>
      <c r="J259" s="57">
        <v>19845</v>
      </c>
    </row>
    <row r="260" spans="1:10" x14ac:dyDescent="0.3">
      <c r="A260" s="54"/>
      <c r="B260" s="73">
        <v>45404</v>
      </c>
      <c r="C260" s="74" t="s">
        <v>130</v>
      </c>
      <c r="D260" s="75"/>
      <c r="E260" s="76">
        <v>46</v>
      </c>
      <c r="F260" s="77"/>
      <c r="G260" s="77"/>
      <c r="H260" s="77"/>
      <c r="I260" s="78" t="str">
        <f>+IF(Tabla2[[#This Row],[Ganancia]]=J260,"✔","✘")</f>
        <v>✘</v>
      </c>
      <c r="J260" s="57">
        <v>257866.79999999996</v>
      </c>
    </row>
    <row r="261" spans="1:10" x14ac:dyDescent="0.3">
      <c r="A261" s="54"/>
      <c r="B261" s="73">
        <v>45405</v>
      </c>
      <c r="C261" s="74" t="s">
        <v>131</v>
      </c>
      <c r="D261" s="75"/>
      <c r="E261" s="76">
        <v>38</v>
      </c>
      <c r="F261" s="77"/>
      <c r="G261" s="77"/>
      <c r="H261" s="77"/>
      <c r="I261" s="78" t="str">
        <f>+IF(Tabla2[[#This Row],[Ganancia]]=J261,"✔","✘")</f>
        <v>✘</v>
      </c>
      <c r="J261" s="57">
        <v>53659.800000000017</v>
      </c>
    </row>
    <row r="262" spans="1:10" x14ac:dyDescent="0.3">
      <c r="A262" s="54"/>
      <c r="B262" s="73">
        <v>45406</v>
      </c>
      <c r="C262" s="74" t="s">
        <v>132</v>
      </c>
      <c r="D262" s="75"/>
      <c r="E262" s="76">
        <v>8</v>
      </c>
      <c r="F262" s="77"/>
      <c r="G262" s="77"/>
      <c r="H262" s="77"/>
      <c r="I262" s="78" t="str">
        <f>+IF(Tabla2[[#This Row],[Ganancia]]=J262,"✔","✘")</f>
        <v>✘</v>
      </c>
      <c r="J262" s="57">
        <v>9355.1999999999971</v>
      </c>
    </row>
    <row r="263" spans="1:10" x14ac:dyDescent="0.3">
      <c r="A263" s="54"/>
      <c r="B263" s="73">
        <v>45407</v>
      </c>
      <c r="C263" s="74" t="s">
        <v>133</v>
      </c>
      <c r="D263" s="75"/>
      <c r="E263" s="76">
        <v>48</v>
      </c>
      <c r="F263" s="77"/>
      <c r="G263" s="77"/>
      <c r="H263" s="77"/>
      <c r="I263" s="78" t="str">
        <f>+IF(Tabla2[[#This Row],[Ganancia]]=J263,"✔","✘")</f>
        <v>✘</v>
      </c>
      <c r="J263" s="57">
        <v>42552</v>
      </c>
    </row>
    <row r="264" spans="1:10" x14ac:dyDescent="0.3">
      <c r="A264" s="54"/>
      <c r="B264" s="73">
        <v>45408</v>
      </c>
      <c r="C264" s="74" t="s">
        <v>134</v>
      </c>
      <c r="D264" s="75"/>
      <c r="E264" s="76">
        <v>7</v>
      </c>
      <c r="F264" s="77"/>
      <c r="G264" s="77"/>
      <c r="H264" s="77"/>
      <c r="I264" s="78" t="str">
        <f>+IF(Tabla2[[#This Row],[Ganancia]]=J264,"✔","✘")</f>
        <v>✘</v>
      </c>
      <c r="J264" s="57">
        <v>7660.7999999999975</v>
      </c>
    </row>
    <row r="265" spans="1:10" x14ac:dyDescent="0.3">
      <c r="A265" s="54"/>
      <c r="B265" s="73">
        <v>45411</v>
      </c>
      <c r="C265" s="74" t="s">
        <v>107</v>
      </c>
      <c r="D265" s="75"/>
      <c r="E265" s="76">
        <v>35</v>
      </c>
      <c r="F265" s="77"/>
      <c r="G265" s="77"/>
      <c r="H265" s="77"/>
      <c r="I265" s="78" t="str">
        <f>+IF(Tabla2[[#This Row],[Ganancia]]=J265,"✔","✘")</f>
        <v>✘</v>
      </c>
      <c r="J265" s="57">
        <v>99351.000000000015</v>
      </c>
    </row>
    <row r="266" spans="1:10" x14ac:dyDescent="0.3">
      <c r="A266" s="54"/>
      <c r="B266" s="73">
        <v>45412</v>
      </c>
      <c r="C266" s="74" t="s">
        <v>108</v>
      </c>
      <c r="D266" s="75"/>
      <c r="E266" s="76">
        <v>40</v>
      </c>
      <c r="F266" s="77"/>
      <c r="G266" s="77"/>
      <c r="H266" s="77"/>
      <c r="I266" s="78" t="str">
        <f>+IF(Tabla2[[#This Row],[Ganancia]]=J266,"✔","✘")</f>
        <v>✘</v>
      </c>
      <c r="J266" s="57">
        <v>56544.000000000015</v>
      </c>
    </row>
    <row r="267" spans="1:10" x14ac:dyDescent="0.3">
      <c r="A267" s="54"/>
      <c r="B267" s="73">
        <v>45413</v>
      </c>
      <c r="C267" s="74" t="s">
        <v>109</v>
      </c>
      <c r="D267" s="75"/>
      <c r="E267" s="76">
        <v>26</v>
      </c>
      <c r="F267" s="77"/>
      <c r="G267" s="77"/>
      <c r="H267" s="77"/>
      <c r="I267" s="78" t="str">
        <f>+IF(Tabla2[[#This Row],[Ganancia]]=J267,"✔","✘")</f>
        <v>✘</v>
      </c>
      <c r="J267" s="57">
        <v>4446</v>
      </c>
    </row>
    <row r="268" spans="1:10" x14ac:dyDescent="0.3">
      <c r="A268" s="54"/>
      <c r="B268" s="73">
        <v>45414</v>
      </c>
      <c r="C268" s="74" t="s">
        <v>110</v>
      </c>
      <c r="D268" s="75"/>
      <c r="E268" s="76">
        <v>14</v>
      </c>
      <c r="F268" s="77"/>
      <c r="G268" s="77"/>
      <c r="H268" s="77"/>
      <c r="I268" s="78" t="str">
        <f>+IF(Tabla2[[#This Row],[Ganancia]]=J268,"✔","✘")</f>
        <v>✘</v>
      </c>
      <c r="J268" s="57">
        <v>117663</v>
      </c>
    </row>
    <row r="269" spans="1:10" x14ac:dyDescent="0.3">
      <c r="A269" s="54"/>
      <c r="B269" s="73">
        <v>45415</v>
      </c>
      <c r="C269" s="74" t="s">
        <v>111</v>
      </c>
      <c r="D269" s="75"/>
      <c r="E269" s="76">
        <v>19</v>
      </c>
      <c r="F269" s="77"/>
      <c r="G269" s="77"/>
      <c r="H269" s="77"/>
      <c r="I269" s="78" t="str">
        <f>+IF(Tabla2[[#This Row],[Ganancia]]=J269,"✔","✘")</f>
        <v>✘</v>
      </c>
      <c r="J269" s="57">
        <v>197322.60000000003</v>
      </c>
    </row>
    <row r="270" spans="1:10" x14ac:dyDescent="0.3">
      <c r="A270" s="54"/>
      <c r="B270" s="73">
        <v>45418</v>
      </c>
      <c r="C270" s="74" t="s">
        <v>112</v>
      </c>
      <c r="D270" s="75"/>
      <c r="E270" s="76">
        <v>6</v>
      </c>
      <c r="F270" s="77"/>
      <c r="G270" s="77"/>
      <c r="H270" s="77"/>
      <c r="I270" s="78" t="str">
        <f>+IF(Tabla2[[#This Row],[Ganancia]]=J270,"✔","✘")</f>
        <v>✘</v>
      </c>
      <c r="J270" s="57">
        <v>6566.3999999999978</v>
      </c>
    </row>
    <row r="271" spans="1:10" x14ac:dyDescent="0.3">
      <c r="A271" s="54"/>
      <c r="B271" s="73">
        <v>45419</v>
      </c>
      <c r="C271" s="74" t="s">
        <v>113</v>
      </c>
      <c r="D271" s="75"/>
      <c r="E271" s="76">
        <v>36</v>
      </c>
      <c r="F271" s="77"/>
      <c r="G271" s="77"/>
      <c r="H271" s="77"/>
      <c r="I271" s="78" t="str">
        <f>+IF(Tabla2[[#This Row],[Ganancia]]=J271,"✔","✘")</f>
        <v>✘</v>
      </c>
      <c r="J271" s="57">
        <v>51062.399999999987</v>
      </c>
    </row>
    <row r="272" spans="1:10" x14ac:dyDescent="0.3">
      <c r="A272" s="54"/>
      <c r="B272" s="73">
        <v>45420</v>
      </c>
      <c r="C272" s="74" t="s">
        <v>114</v>
      </c>
      <c r="D272" s="75"/>
      <c r="E272" s="76">
        <v>50</v>
      </c>
      <c r="F272" s="77"/>
      <c r="G272" s="77"/>
      <c r="H272" s="77"/>
      <c r="I272" s="78" t="str">
        <f>+IF(Tabla2[[#This Row],[Ganancia]]=J272,"✔","✘")</f>
        <v>✘</v>
      </c>
      <c r="J272" s="57">
        <v>47444.999999999985</v>
      </c>
    </row>
    <row r="273" spans="1:10" x14ac:dyDescent="0.3">
      <c r="A273" s="54"/>
      <c r="B273" s="73">
        <v>45421</v>
      </c>
      <c r="C273" s="74" t="s">
        <v>110</v>
      </c>
      <c r="D273" s="75"/>
      <c r="E273" s="76">
        <v>26</v>
      </c>
      <c r="F273" s="77"/>
      <c r="G273" s="77"/>
      <c r="H273" s="77"/>
      <c r="I273" s="78" t="str">
        <f>+IF(Tabla2[[#This Row],[Ganancia]]=J273,"✔","✘")</f>
        <v>✘</v>
      </c>
      <c r="J273" s="57">
        <v>218517</v>
      </c>
    </row>
    <row r="274" spans="1:10" x14ac:dyDescent="0.3">
      <c r="A274" s="54"/>
      <c r="B274" s="73">
        <v>45422</v>
      </c>
      <c r="C274" s="74" t="s">
        <v>111</v>
      </c>
      <c r="D274" s="75"/>
      <c r="E274" s="76">
        <v>15</v>
      </c>
      <c r="F274" s="77"/>
      <c r="G274" s="77"/>
      <c r="H274" s="77"/>
      <c r="I274" s="78" t="str">
        <f>+IF(Tabla2[[#This Row],[Ganancia]]=J274,"✔","✘")</f>
        <v>✘</v>
      </c>
      <c r="J274" s="57">
        <v>155781.00000000003</v>
      </c>
    </row>
    <row r="275" spans="1:10" x14ac:dyDescent="0.3">
      <c r="A275" s="54"/>
      <c r="B275" s="73">
        <v>45425</v>
      </c>
      <c r="C275" s="74" t="s">
        <v>112</v>
      </c>
      <c r="D275" s="75"/>
      <c r="E275" s="76">
        <v>8</v>
      </c>
      <c r="F275" s="77"/>
      <c r="G275" s="77"/>
      <c r="H275" s="77"/>
      <c r="I275" s="78" t="str">
        <f>+IF(Tabla2[[#This Row],[Ganancia]]=J275,"✔","✘")</f>
        <v>✘</v>
      </c>
      <c r="J275" s="57">
        <v>8755.1999999999971</v>
      </c>
    </row>
    <row r="276" spans="1:10" x14ac:dyDescent="0.3">
      <c r="A276" s="54"/>
      <c r="B276" s="73">
        <v>45426</v>
      </c>
      <c r="C276" s="74" t="s">
        <v>113</v>
      </c>
      <c r="D276" s="75"/>
      <c r="E276" s="76">
        <v>13</v>
      </c>
      <c r="F276" s="77"/>
      <c r="G276" s="77"/>
      <c r="H276" s="77"/>
      <c r="I276" s="78" t="str">
        <f>+IF(Tabla2[[#This Row],[Ganancia]]=J276,"✔","✘")</f>
        <v>✘</v>
      </c>
      <c r="J276" s="57">
        <v>18439.199999999997</v>
      </c>
    </row>
    <row r="277" spans="1:10" x14ac:dyDescent="0.3">
      <c r="A277" s="54"/>
      <c r="B277" s="73">
        <v>45427</v>
      </c>
      <c r="C277" s="74" t="s">
        <v>114</v>
      </c>
      <c r="D277" s="75"/>
      <c r="E277" s="76">
        <v>53</v>
      </c>
      <c r="F277" s="77"/>
      <c r="G277" s="77"/>
      <c r="H277" s="77"/>
      <c r="I277" s="78" t="str">
        <f>+IF(Tabla2[[#This Row],[Ganancia]]=J277,"✔","✘")</f>
        <v>✘</v>
      </c>
      <c r="J277" s="57">
        <v>50291.699999999983</v>
      </c>
    </row>
    <row r="278" spans="1:10" x14ac:dyDescent="0.3">
      <c r="A278" s="54"/>
      <c r="B278" s="73">
        <v>45428</v>
      </c>
      <c r="C278" s="74" t="s">
        <v>115</v>
      </c>
      <c r="D278" s="75"/>
      <c r="E278" s="76">
        <v>29</v>
      </c>
      <c r="F278" s="77"/>
      <c r="G278" s="77"/>
      <c r="H278" s="77"/>
      <c r="I278" s="78" t="str">
        <f>+IF(Tabla2[[#This Row],[Ganancia]]=J278,"✔","✘")</f>
        <v>✘</v>
      </c>
      <c r="J278" s="57">
        <v>26604.600000000002</v>
      </c>
    </row>
    <row r="279" spans="1:10" x14ac:dyDescent="0.3">
      <c r="A279" s="54"/>
      <c r="B279" s="73">
        <v>45429</v>
      </c>
      <c r="C279" s="74" t="s">
        <v>116</v>
      </c>
      <c r="D279" s="75"/>
      <c r="E279" s="76">
        <v>15</v>
      </c>
      <c r="F279" s="77"/>
      <c r="G279" s="77"/>
      <c r="H279" s="77"/>
      <c r="I279" s="78" t="str">
        <f>+IF(Tabla2[[#This Row],[Ganancia]]=J279,"✔","✘")</f>
        <v>✘</v>
      </c>
      <c r="J279" s="57">
        <v>5422.5</v>
      </c>
    </row>
    <row r="280" spans="1:10" x14ac:dyDescent="0.3">
      <c r="A280" s="54"/>
      <c r="B280" s="73">
        <v>45432</v>
      </c>
      <c r="C280" s="74" t="s">
        <v>117</v>
      </c>
      <c r="D280" s="75"/>
      <c r="E280" s="76">
        <v>5</v>
      </c>
      <c r="F280" s="77"/>
      <c r="G280" s="77"/>
      <c r="H280" s="77"/>
      <c r="I280" s="78" t="str">
        <f>+IF(Tabla2[[#This Row],[Ganancia]]=J280,"✔","✘")</f>
        <v>✘</v>
      </c>
      <c r="J280" s="57">
        <v>5400</v>
      </c>
    </row>
    <row r="281" spans="1:10" x14ac:dyDescent="0.3">
      <c r="A281" s="54"/>
      <c r="B281" s="73">
        <v>45433</v>
      </c>
      <c r="C281" s="74" t="s">
        <v>118</v>
      </c>
      <c r="D281" s="75"/>
      <c r="E281" s="76">
        <v>24</v>
      </c>
      <c r="F281" s="77"/>
      <c r="G281" s="77"/>
      <c r="H281" s="77"/>
      <c r="I281" s="78" t="str">
        <f>+IF(Tabla2[[#This Row],[Ganancia]]=J281,"✔","✘")</f>
        <v>✘</v>
      </c>
      <c r="J281" s="57">
        <v>40550.400000000009</v>
      </c>
    </row>
    <row r="282" spans="1:10" x14ac:dyDescent="0.3">
      <c r="A282" s="54"/>
      <c r="B282" s="73">
        <v>45434</v>
      </c>
      <c r="C282" s="74" t="s">
        <v>119</v>
      </c>
      <c r="D282" s="75"/>
      <c r="E282" s="76">
        <v>24</v>
      </c>
      <c r="F282" s="77"/>
      <c r="G282" s="77"/>
      <c r="H282" s="77"/>
      <c r="I282" s="78" t="str">
        <f>+IF(Tabla2[[#This Row],[Ganancia]]=J282,"✔","✘")</f>
        <v>✘</v>
      </c>
      <c r="J282" s="57">
        <v>54950.400000000009</v>
      </c>
    </row>
    <row r="283" spans="1:10" x14ac:dyDescent="0.3">
      <c r="A283" s="54"/>
      <c r="B283" s="73">
        <v>45435</v>
      </c>
      <c r="C283" s="74" t="s">
        <v>120</v>
      </c>
      <c r="D283" s="75"/>
      <c r="E283" s="76">
        <v>40</v>
      </c>
      <c r="F283" s="77"/>
      <c r="G283" s="77"/>
      <c r="H283" s="77"/>
      <c r="I283" s="78" t="str">
        <f>+IF(Tabla2[[#This Row],[Ganancia]]=J283,"✔","✘")</f>
        <v>✘</v>
      </c>
      <c r="J283" s="57">
        <v>102744.00000000001</v>
      </c>
    </row>
    <row r="284" spans="1:10" x14ac:dyDescent="0.3">
      <c r="A284" s="54"/>
      <c r="B284" s="73">
        <v>45436</v>
      </c>
      <c r="C284" s="74" t="s">
        <v>121</v>
      </c>
      <c r="D284" s="75"/>
      <c r="E284" s="76">
        <v>23</v>
      </c>
      <c r="F284" s="77"/>
      <c r="G284" s="77"/>
      <c r="H284" s="77"/>
      <c r="I284" s="78" t="str">
        <f>+IF(Tabla2[[#This Row],[Ganancia]]=J284,"✔","✘")</f>
        <v>✘</v>
      </c>
      <c r="J284" s="57">
        <v>47554.80000000001</v>
      </c>
    </row>
    <row r="285" spans="1:10" x14ac:dyDescent="0.3">
      <c r="A285" s="54"/>
      <c r="B285" s="73">
        <v>45439</v>
      </c>
      <c r="C285" s="74" t="s">
        <v>122</v>
      </c>
      <c r="D285" s="75"/>
      <c r="E285" s="76">
        <v>38</v>
      </c>
      <c r="F285" s="77"/>
      <c r="G285" s="77"/>
      <c r="H285" s="77"/>
      <c r="I285" s="78" t="str">
        <f>+IF(Tabla2[[#This Row],[Ganancia]]=J285,"✔","✘")</f>
        <v>✘</v>
      </c>
      <c r="J285" s="57">
        <v>89968.800000000017</v>
      </c>
    </row>
    <row r="286" spans="1:10" x14ac:dyDescent="0.3">
      <c r="A286" s="54"/>
      <c r="B286" s="73">
        <v>45440</v>
      </c>
      <c r="C286" s="74" t="s">
        <v>123</v>
      </c>
      <c r="D286" s="75"/>
      <c r="E286" s="76">
        <v>20</v>
      </c>
      <c r="F286" s="77"/>
      <c r="G286" s="77"/>
      <c r="H286" s="77"/>
      <c r="I286" s="78" t="str">
        <f>+IF(Tabla2[[#This Row],[Ganancia]]=J286,"✔","✘")</f>
        <v>✘</v>
      </c>
      <c r="J286" s="57">
        <v>14190</v>
      </c>
    </row>
    <row r="287" spans="1:10" x14ac:dyDescent="0.3">
      <c r="A287" s="54"/>
      <c r="B287" s="73">
        <v>45441</v>
      </c>
      <c r="C287" s="74" t="s">
        <v>124</v>
      </c>
      <c r="D287" s="75"/>
      <c r="E287" s="76">
        <v>49</v>
      </c>
      <c r="F287" s="77"/>
      <c r="G287" s="77"/>
      <c r="H287" s="77"/>
      <c r="I287" s="78" t="str">
        <f>+IF(Tabla2[[#This Row],[Ganancia]]=J287,"✔","✘")</f>
        <v>✘</v>
      </c>
      <c r="J287" s="57">
        <v>91595.700000000012</v>
      </c>
    </row>
    <row r="288" spans="1:10" x14ac:dyDescent="0.3">
      <c r="A288" s="54"/>
      <c r="B288" s="73">
        <v>45442</v>
      </c>
      <c r="C288" s="74" t="s">
        <v>125</v>
      </c>
      <c r="D288" s="75"/>
      <c r="E288" s="76">
        <v>38</v>
      </c>
      <c r="F288" s="77"/>
      <c r="G288" s="77"/>
      <c r="H288" s="77"/>
      <c r="I288" s="78" t="str">
        <f>+IF(Tabla2[[#This Row],[Ganancia]]=J288,"✔","✘")</f>
        <v>✘</v>
      </c>
      <c r="J288" s="57">
        <v>102155.39999999997</v>
      </c>
    </row>
    <row r="289" spans="1:10" x14ac:dyDescent="0.3">
      <c r="A289" s="54"/>
      <c r="B289" s="73">
        <v>45443</v>
      </c>
      <c r="C289" s="74" t="s">
        <v>126</v>
      </c>
      <c r="D289" s="75"/>
      <c r="E289" s="76">
        <v>9</v>
      </c>
      <c r="F289" s="77"/>
      <c r="G289" s="77"/>
      <c r="H289" s="77"/>
      <c r="I289" s="78" t="str">
        <f>+IF(Tabla2[[#This Row],[Ganancia]]=J289,"✔","✘")</f>
        <v>✘</v>
      </c>
      <c r="J289" s="57">
        <v>9382.5</v>
      </c>
    </row>
    <row r="290" spans="1:10" x14ac:dyDescent="0.3">
      <c r="A290" s="54"/>
      <c r="B290" s="73">
        <v>45446</v>
      </c>
      <c r="C290" s="74" t="s">
        <v>110</v>
      </c>
      <c r="D290" s="75"/>
      <c r="E290" s="76">
        <v>29</v>
      </c>
      <c r="F290" s="77"/>
      <c r="G290" s="77"/>
      <c r="H290" s="77"/>
      <c r="I290" s="78" t="str">
        <f>+IF(Tabla2[[#This Row],[Ganancia]]=J290,"✔","✘")</f>
        <v>✘</v>
      </c>
      <c r="J290" s="57">
        <v>243730.5</v>
      </c>
    </row>
    <row r="291" spans="1:10" x14ac:dyDescent="0.3">
      <c r="A291" s="54"/>
      <c r="B291" s="73">
        <v>45447</v>
      </c>
      <c r="C291" s="74" t="s">
        <v>111</v>
      </c>
      <c r="D291" s="75"/>
      <c r="E291" s="76">
        <v>31</v>
      </c>
      <c r="F291" s="77"/>
      <c r="G291" s="77"/>
      <c r="H291" s="77"/>
      <c r="I291" s="78" t="str">
        <f>+IF(Tabla2[[#This Row],[Ganancia]]=J291,"✔","✘")</f>
        <v>✘</v>
      </c>
      <c r="J291" s="57">
        <v>321947.40000000002</v>
      </c>
    </row>
    <row r="292" spans="1:10" x14ac:dyDescent="0.3">
      <c r="A292" s="54"/>
      <c r="B292" s="73">
        <v>45448</v>
      </c>
      <c r="C292" s="74" t="s">
        <v>112</v>
      </c>
      <c r="D292" s="75"/>
      <c r="E292" s="76">
        <v>16</v>
      </c>
      <c r="F292" s="77"/>
      <c r="G292" s="77"/>
      <c r="H292" s="77"/>
      <c r="I292" s="78" t="str">
        <f>+IF(Tabla2[[#This Row],[Ganancia]]=J292,"✔","✘")</f>
        <v>✘</v>
      </c>
      <c r="J292" s="57">
        <v>17510.399999999994</v>
      </c>
    </row>
    <row r="293" spans="1:10" x14ac:dyDescent="0.3">
      <c r="A293" s="54"/>
      <c r="B293" s="73">
        <v>45449</v>
      </c>
      <c r="C293" s="74" t="s">
        <v>113</v>
      </c>
      <c r="D293" s="75"/>
      <c r="E293" s="76">
        <v>33</v>
      </c>
      <c r="F293" s="77"/>
      <c r="G293" s="77"/>
      <c r="H293" s="77"/>
      <c r="I293" s="78" t="str">
        <f>+IF(Tabla2[[#This Row],[Ganancia]]=J293,"✔","✘")</f>
        <v>✘</v>
      </c>
      <c r="J293" s="57">
        <v>46807.19999999999</v>
      </c>
    </row>
    <row r="294" spans="1:10" x14ac:dyDescent="0.3">
      <c r="A294" s="54"/>
      <c r="B294" s="73">
        <v>45450</v>
      </c>
      <c r="C294" s="74" t="s">
        <v>114</v>
      </c>
      <c r="D294" s="75"/>
      <c r="E294" s="76">
        <v>14</v>
      </c>
      <c r="F294" s="77"/>
      <c r="G294" s="77"/>
      <c r="H294" s="77"/>
      <c r="I294" s="78" t="str">
        <f>+IF(Tabla2[[#This Row],[Ganancia]]=J294,"✔","✘")</f>
        <v>✘</v>
      </c>
      <c r="J294" s="57">
        <v>13284.599999999995</v>
      </c>
    </row>
    <row r="295" spans="1:10" x14ac:dyDescent="0.3">
      <c r="A295" s="54"/>
      <c r="B295" s="73">
        <v>45453</v>
      </c>
      <c r="C295" s="74" t="s">
        <v>115</v>
      </c>
      <c r="D295" s="75"/>
      <c r="E295" s="76">
        <v>16</v>
      </c>
      <c r="F295" s="77"/>
      <c r="G295" s="77"/>
      <c r="H295" s="77"/>
      <c r="I295" s="78" t="str">
        <f>+IF(Tabla2[[#This Row],[Ganancia]]=J295,"✔","✘")</f>
        <v>✘</v>
      </c>
      <c r="J295" s="57">
        <v>14678.400000000001</v>
      </c>
    </row>
    <row r="296" spans="1:10" x14ac:dyDescent="0.3">
      <c r="A296" s="54"/>
      <c r="B296" s="73">
        <v>45454</v>
      </c>
      <c r="C296" s="74" t="s">
        <v>116</v>
      </c>
      <c r="D296" s="75"/>
      <c r="E296" s="76">
        <v>6</v>
      </c>
      <c r="F296" s="77"/>
      <c r="G296" s="77"/>
      <c r="H296" s="77"/>
      <c r="I296" s="78" t="str">
        <f>+IF(Tabla2[[#This Row],[Ganancia]]=J296,"✔","✘")</f>
        <v>✘</v>
      </c>
      <c r="J296" s="57">
        <v>2169</v>
      </c>
    </row>
    <row r="297" spans="1:10" x14ac:dyDescent="0.3">
      <c r="A297" s="54"/>
      <c r="B297" s="73">
        <v>45455</v>
      </c>
      <c r="C297" s="74" t="s">
        <v>117</v>
      </c>
      <c r="D297" s="75"/>
      <c r="E297" s="76">
        <v>50</v>
      </c>
      <c r="F297" s="77"/>
      <c r="G297" s="77"/>
      <c r="H297" s="77"/>
      <c r="I297" s="78" t="str">
        <f>+IF(Tabla2[[#This Row],[Ganancia]]=J297,"✔","✘")</f>
        <v>✘</v>
      </c>
      <c r="J297" s="57">
        <v>54000</v>
      </c>
    </row>
    <row r="298" spans="1:10" x14ac:dyDescent="0.3">
      <c r="A298" s="54"/>
      <c r="B298" s="73">
        <v>45456</v>
      </c>
      <c r="C298" s="74" t="s">
        <v>118</v>
      </c>
      <c r="D298" s="75"/>
      <c r="E298" s="76">
        <v>39</v>
      </c>
      <c r="F298" s="77"/>
      <c r="G298" s="77"/>
      <c r="H298" s="77"/>
      <c r="I298" s="78" t="str">
        <f>+IF(Tabla2[[#This Row],[Ganancia]]=J298,"✔","✘")</f>
        <v>✘</v>
      </c>
      <c r="J298" s="57">
        <v>65894.400000000009</v>
      </c>
    </row>
    <row r="299" spans="1:10" x14ac:dyDescent="0.3">
      <c r="A299" s="54"/>
      <c r="B299" s="73">
        <v>45457</v>
      </c>
      <c r="C299" s="74" t="s">
        <v>119</v>
      </c>
      <c r="D299" s="75"/>
      <c r="E299" s="76">
        <v>45</v>
      </c>
      <c r="F299" s="77"/>
      <c r="G299" s="77"/>
      <c r="H299" s="77"/>
      <c r="I299" s="78" t="str">
        <f>+IF(Tabla2[[#This Row],[Ganancia]]=J299,"✔","✘")</f>
        <v>✘</v>
      </c>
      <c r="J299" s="57">
        <v>103032.00000000001</v>
      </c>
    </row>
    <row r="300" spans="1:10" x14ac:dyDescent="0.3">
      <c r="A300" s="54"/>
      <c r="B300" s="73">
        <v>45460</v>
      </c>
      <c r="C300" s="74" t="s">
        <v>120</v>
      </c>
      <c r="D300" s="75"/>
      <c r="E300" s="76">
        <v>8</v>
      </c>
      <c r="F300" s="77"/>
      <c r="G300" s="77"/>
      <c r="H300" s="77"/>
      <c r="I300" s="78" t="str">
        <f>+IF(Tabla2[[#This Row],[Ganancia]]=J300,"✔","✘")</f>
        <v>✘</v>
      </c>
      <c r="J300" s="57">
        <v>20548.800000000003</v>
      </c>
    </row>
    <row r="301" spans="1:10" x14ac:dyDescent="0.3">
      <c r="A301" s="54"/>
      <c r="B301" s="73">
        <v>45461</v>
      </c>
      <c r="C301" s="74" t="s">
        <v>121</v>
      </c>
      <c r="D301" s="75"/>
      <c r="E301" s="76">
        <v>38</v>
      </c>
      <c r="F301" s="77"/>
      <c r="G301" s="77"/>
      <c r="H301" s="77"/>
      <c r="I301" s="78" t="str">
        <f>+IF(Tabla2[[#This Row],[Ganancia]]=J301,"✔","✘")</f>
        <v>✘</v>
      </c>
      <c r="J301" s="57">
        <v>78568.800000000017</v>
      </c>
    </row>
    <row r="302" spans="1:10" x14ac:dyDescent="0.3">
      <c r="A302" s="54"/>
      <c r="B302" s="73">
        <v>45462</v>
      </c>
      <c r="C302" s="74" t="s">
        <v>122</v>
      </c>
      <c r="D302" s="75"/>
      <c r="E302" s="76">
        <v>3</v>
      </c>
      <c r="F302" s="77"/>
      <c r="G302" s="77"/>
      <c r="H302" s="77"/>
      <c r="I302" s="78" t="str">
        <f>+IF(Tabla2[[#This Row],[Ganancia]]=J302,"✔","✘")</f>
        <v>✘</v>
      </c>
      <c r="J302" s="57">
        <v>7102.8000000000011</v>
      </c>
    </row>
    <row r="303" spans="1:10" x14ac:dyDescent="0.3">
      <c r="A303" s="54"/>
      <c r="B303" s="73">
        <v>45463</v>
      </c>
      <c r="C303" s="74" t="s">
        <v>123</v>
      </c>
      <c r="D303" s="75"/>
      <c r="E303" s="76">
        <v>6</v>
      </c>
      <c r="F303" s="77"/>
      <c r="G303" s="77"/>
      <c r="H303" s="77"/>
      <c r="I303" s="78" t="str">
        <f>+IF(Tabla2[[#This Row],[Ganancia]]=J303,"✔","✘")</f>
        <v>✘</v>
      </c>
      <c r="J303" s="57">
        <v>4257</v>
      </c>
    </row>
    <row r="304" spans="1:10" x14ac:dyDescent="0.3">
      <c r="A304" s="54"/>
      <c r="B304" s="73">
        <v>45464</v>
      </c>
      <c r="C304" s="74" t="s">
        <v>124</v>
      </c>
      <c r="D304" s="75"/>
      <c r="E304" s="76">
        <v>29</v>
      </c>
      <c r="F304" s="77"/>
      <c r="G304" s="77"/>
      <c r="H304" s="77"/>
      <c r="I304" s="78" t="str">
        <f>+IF(Tabla2[[#This Row],[Ganancia]]=J304,"✔","✘")</f>
        <v>✘</v>
      </c>
      <c r="J304" s="57">
        <v>54209.700000000004</v>
      </c>
    </row>
    <row r="305" spans="1:10" x14ac:dyDescent="0.3">
      <c r="A305" s="54"/>
      <c r="B305" s="73">
        <v>45467</v>
      </c>
      <c r="C305" s="74" t="s">
        <v>125</v>
      </c>
      <c r="D305" s="75"/>
      <c r="E305" s="76">
        <v>20</v>
      </c>
      <c r="F305" s="77"/>
      <c r="G305" s="77"/>
      <c r="H305" s="77"/>
      <c r="I305" s="78" t="str">
        <f>+IF(Tabla2[[#This Row],[Ganancia]]=J305,"✔","✘")</f>
        <v>✘</v>
      </c>
      <c r="J305" s="57">
        <v>53765.999999999985</v>
      </c>
    </row>
    <row r="306" spans="1:10" x14ac:dyDescent="0.3">
      <c r="A306" s="54"/>
      <c r="B306" s="73">
        <v>45468</v>
      </c>
      <c r="C306" s="74" t="s">
        <v>126</v>
      </c>
      <c r="D306" s="75"/>
      <c r="E306" s="76">
        <v>41</v>
      </c>
      <c r="F306" s="77"/>
      <c r="G306" s="77"/>
      <c r="H306" s="77"/>
      <c r="I306" s="78" t="str">
        <f>+IF(Tabla2[[#This Row],[Ganancia]]=J306,"✔","✘")</f>
        <v>✘</v>
      </c>
      <c r="J306" s="57">
        <v>42742.5</v>
      </c>
    </row>
    <row r="307" spans="1:10" x14ac:dyDescent="0.3">
      <c r="A307" s="54"/>
      <c r="B307" s="73">
        <v>45469</v>
      </c>
      <c r="C307" s="74" t="s">
        <v>89</v>
      </c>
      <c r="D307" s="75"/>
      <c r="E307" s="76">
        <v>35</v>
      </c>
      <c r="F307" s="77"/>
      <c r="G307" s="77"/>
      <c r="H307" s="77"/>
      <c r="I307" s="78" t="str">
        <f>+IF(Tabla2[[#This Row],[Ganancia]]=J307,"✔","✘")</f>
        <v>✘</v>
      </c>
      <c r="J307" s="57">
        <v>51880.500000000007</v>
      </c>
    </row>
    <row r="308" spans="1:10" x14ac:dyDescent="0.3">
      <c r="A308" s="54"/>
      <c r="B308" s="73">
        <v>45470</v>
      </c>
      <c r="C308" s="74" t="s">
        <v>90</v>
      </c>
      <c r="D308" s="75"/>
      <c r="E308" s="76">
        <v>30</v>
      </c>
      <c r="F308" s="77"/>
      <c r="G308" s="77"/>
      <c r="H308" s="77"/>
      <c r="I308" s="78" t="str">
        <f>+IF(Tabla2[[#This Row],[Ganancia]]=J308,"✔","✘")</f>
        <v>✘</v>
      </c>
      <c r="J308" s="57">
        <v>47529.000000000007</v>
      </c>
    </row>
    <row r="309" spans="1:10" x14ac:dyDescent="0.3">
      <c r="A309" s="54"/>
      <c r="B309" s="73">
        <v>45471</v>
      </c>
      <c r="C309" s="74" t="s">
        <v>91</v>
      </c>
      <c r="D309" s="75"/>
      <c r="E309" s="76">
        <v>30</v>
      </c>
      <c r="F309" s="77"/>
      <c r="G309" s="77"/>
      <c r="H309" s="77"/>
      <c r="I309" s="78" t="str">
        <f>+IF(Tabla2[[#This Row],[Ganancia]]=J309,"✔","✘")</f>
        <v>✘</v>
      </c>
      <c r="J309" s="57">
        <v>96885</v>
      </c>
    </row>
    <row r="310" spans="1:10" x14ac:dyDescent="0.3">
      <c r="A310" s="54"/>
      <c r="B310" s="73">
        <v>45474</v>
      </c>
      <c r="C310" s="74" t="s">
        <v>92</v>
      </c>
      <c r="D310" s="75"/>
      <c r="E310" s="76">
        <v>30</v>
      </c>
      <c r="F310" s="77"/>
      <c r="G310" s="77"/>
      <c r="H310" s="77"/>
      <c r="I310" s="78" t="str">
        <f>+IF(Tabla2[[#This Row],[Ganancia]]=J310,"✔","✘")</f>
        <v>✘</v>
      </c>
      <c r="J310" s="57">
        <v>1647.0000000000002</v>
      </c>
    </row>
    <row r="311" spans="1:10" x14ac:dyDescent="0.3">
      <c r="A311" s="54"/>
      <c r="B311" s="73">
        <v>45475</v>
      </c>
      <c r="C311" s="74" t="s">
        <v>93</v>
      </c>
      <c r="D311" s="75"/>
      <c r="E311" s="76">
        <v>37</v>
      </c>
      <c r="F311" s="77"/>
      <c r="G311" s="77"/>
      <c r="H311" s="77"/>
      <c r="I311" s="78" t="str">
        <f>+IF(Tabla2[[#This Row],[Ganancia]]=J311,"✔","✘")</f>
        <v>✘</v>
      </c>
      <c r="J311" s="57">
        <v>52103.399999999994</v>
      </c>
    </row>
    <row r="312" spans="1:10" x14ac:dyDescent="0.3">
      <c r="A312" s="54"/>
      <c r="B312" s="73">
        <v>45476</v>
      </c>
      <c r="C312" s="74" t="s">
        <v>94</v>
      </c>
      <c r="D312" s="75"/>
      <c r="E312" s="76">
        <v>53</v>
      </c>
      <c r="F312" s="77"/>
      <c r="G312" s="77"/>
      <c r="H312" s="77"/>
      <c r="I312" s="78" t="str">
        <f>+IF(Tabla2[[#This Row],[Ganancia]]=J312,"✔","✘")</f>
        <v>✘</v>
      </c>
      <c r="J312" s="57">
        <v>254447.70000000007</v>
      </c>
    </row>
    <row r="313" spans="1:10" x14ac:dyDescent="0.3">
      <c r="A313" s="54"/>
      <c r="B313" s="73">
        <v>45477</v>
      </c>
      <c r="C313" s="74" t="s">
        <v>95</v>
      </c>
      <c r="D313" s="75"/>
      <c r="E313" s="76">
        <v>31</v>
      </c>
      <c r="F313" s="77"/>
      <c r="G313" s="77"/>
      <c r="H313" s="77"/>
      <c r="I313" s="78" t="str">
        <f>+IF(Tabla2[[#This Row],[Ganancia]]=J313,"✔","✘")</f>
        <v>✘</v>
      </c>
      <c r="J313" s="57">
        <v>38548.5</v>
      </c>
    </row>
    <row r="314" spans="1:10" x14ac:dyDescent="0.3">
      <c r="A314" s="54"/>
      <c r="B314" s="73">
        <v>45478</v>
      </c>
      <c r="C314" s="74" t="s">
        <v>96</v>
      </c>
      <c r="D314" s="75"/>
      <c r="E314" s="76">
        <v>25</v>
      </c>
      <c r="F314" s="77"/>
      <c r="G314" s="77"/>
      <c r="H314" s="77"/>
      <c r="I314" s="78" t="str">
        <f>+IF(Tabla2[[#This Row],[Ganancia]]=J314,"✔","✘")</f>
        <v>✘</v>
      </c>
      <c r="J314" s="57">
        <v>35579.999999999993</v>
      </c>
    </row>
    <row r="315" spans="1:10" x14ac:dyDescent="0.3">
      <c r="A315" s="54"/>
      <c r="B315" s="73">
        <v>45481</v>
      </c>
      <c r="C315" s="74" t="s">
        <v>97</v>
      </c>
      <c r="D315" s="75"/>
      <c r="E315" s="76">
        <v>9</v>
      </c>
      <c r="F315" s="77"/>
      <c r="G315" s="77"/>
      <c r="H315" s="77"/>
      <c r="I315" s="78" t="str">
        <f>+IF(Tabla2[[#This Row],[Ganancia]]=J315,"✔","✘")</f>
        <v>✘</v>
      </c>
      <c r="J315" s="57">
        <v>8402.4</v>
      </c>
    </row>
    <row r="316" spans="1:10" x14ac:dyDescent="0.3">
      <c r="A316" s="54"/>
      <c r="B316" s="73">
        <v>45482</v>
      </c>
      <c r="C316" s="74" t="s">
        <v>98</v>
      </c>
      <c r="D316" s="75"/>
      <c r="E316" s="76">
        <v>46</v>
      </c>
      <c r="F316" s="77"/>
      <c r="G316" s="77"/>
      <c r="H316" s="77"/>
      <c r="I316" s="78" t="str">
        <f>+IF(Tabla2[[#This Row],[Ganancia]]=J316,"✔","✘")</f>
        <v>✘</v>
      </c>
      <c r="J316" s="57">
        <v>106522.20000000004</v>
      </c>
    </row>
    <row r="317" spans="1:10" x14ac:dyDescent="0.3">
      <c r="A317" s="54"/>
      <c r="B317" s="73">
        <v>45483</v>
      </c>
      <c r="C317" s="74" t="s">
        <v>99</v>
      </c>
      <c r="D317" s="75"/>
      <c r="E317" s="76">
        <v>44</v>
      </c>
      <c r="F317" s="77"/>
      <c r="G317" s="77"/>
      <c r="H317" s="77"/>
      <c r="I317" s="78" t="str">
        <f>+IF(Tabla2[[#This Row],[Ganancia]]=J317,"✔","✘")</f>
        <v>✘</v>
      </c>
      <c r="J317" s="57">
        <v>89205.599999999977</v>
      </c>
    </row>
    <row r="318" spans="1:10" x14ac:dyDescent="0.3">
      <c r="A318" s="54"/>
      <c r="B318" s="73">
        <v>45484</v>
      </c>
      <c r="C318" s="74" t="s">
        <v>100</v>
      </c>
      <c r="D318" s="75"/>
      <c r="E318" s="76">
        <v>2</v>
      </c>
      <c r="F318" s="77"/>
      <c r="G318" s="77"/>
      <c r="H318" s="77"/>
      <c r="I318" s="78" t="str">
        <f>+IF(Tabla2[[#This Row],[Ganancia]]=J318,"✔","✘")</f>
        <v>✘</v>
      </c>
      <c r="J318" s="57">
        <v>9540</v>
      </c>
    </row>
    <row r="319" spans="1:10" x14ac:dyDescent="0.3">
      <c r="A319" s="54"/>
      <c r="B319" s="73">
        <v>45485</v>
      </c>
      <c r="C319" s="74" t="s">
        <v>101</v>
      </c>
      <c r="D319" s="75"/>
      <c r="E319" s="76">
        <v>11</v>
      </c>
      <c r="F319" s="77"/>
      <c r="G319" s="77"/>
      <c r="H319" s="77"/>
      <c r="I319" s="78" t="str">
        <f>+IF(Tabla2[[#This Row],[Ganancia]]=J319,"✔","✘")</f>
        <v>✘</v>
      </c>
      <c r="J319" s="57">
        <v>48856.5</v>
      </c>
    </row>
    <row r="320" spans="1:10" x14ac:dyDescent="0.3">
      <c r="A320" s="54"/>
      <c r="B320" s="73">
        <v>45488</v>
      </c>
      <c r="C320" s="74" t="s">
        <v>102</v>
      </c>
      <c r="D320" s="75"/>
      <c r="E320" s="76">
        <v>8</v>
      </c>
      <c r="F320" s="77"/>
      <c r="G320" s="77"/>
      <c r="H320" s="77"/>
      <c r="I320" s="78" t="str">
        <f>+IF(Tabla2[[#This Row],[Ganancia]]=J320,"✔","✘")</f>
        <v>✘</v>
      </c>
      <c r="J320" s="57">
        <v>31080</v>
      </c>
    </row>
    <row r="321" spans="1:10" x14ac:dyDescent="0.3">
      <c r="A321" s="54"/>
      <c r="B321" s="73">
        <v>45489</v>
      </c>
      <c r="C321" s="74" t="s">
        <v>103</v>
      </c>
      <c r="D321" s="75"/>
      <c r="E321" s="76">
        <v>42</v>
      </c>
      <c r="F321" s="77"/>
      <c r="G321" s="77"/>
      <c r="H321" s="77"/>
      <c r="I321" s="78" t="str">
        <f>+IF(Tabla2[[#This Row],[Ganancia]]=J321,"✔","✘")</f>
        <v>✘</v>
      </c>
      <c r="J321" s="57">
        <v>176437.80000000005</v>
      </c>
    </row>
    <row r="322" spans="1:10" x14ac:dyDescent="0.3">
      <c r="A322" s="54"/>
      <c r="B322" s="73">
        <v>45490</v>
      </c>
      <c r="C322" s="74" t="s">
        <v>104</v>
      </c>
      <c r="D322" s="75"/>
      <c r="E322" s="76">
        <v>37</v>
      </c>
      <c r="F322" s="77"/>
      <c r="G322" s="77"/>
      <c r="H322" s="77"/>
      <c r="I322" s="78" t="str">
        <f>+IF(Tabla2[[#This Row],[Ganancia]]=J322,"✔","✘")</f>
        <v>✘</v>
      </c>
      <c r="J322" s="57">
        <v>123321</v>
      </c>
    </row>
    <row r="323" spans="1:10" x14ac:dyDescent="0.3">
      <c r="A323" s="54"/>
      <c r="B323" s="73">
        <v>45491</v>
      </c>
      <c r="C323" s="74" t="s">
        <v>105</v>
      </c>
      <c r="D323" s="75"/>
      <c r="E323" s="76">
        <v>15</v>
      </c>
      <c r="F323" s="77"/>
      <c r="G323" s="77"/>
      <c r="H323" s="77"/>
      <c r="I323" s="78" t="str">
        <f>+IF(Tabla2[[#This Row],[Ganancia]]=J323,"✔","✘")</f>
        <v>✘</v>
      </c>
      <c r="J323" s="57">
        <v>26302.5</v>
      </c>
    </row>
    <row r="324" spans="1:10" x14ac:dyDescent="0.3">
      <c r="A324" s="54"/>
      <c r="B324" s="73">
        <v>45492</v>
      </c>
      <c r="C324" s="74" t="s">
        <v>106</v>
      </c>
      <c r="D324" s="75"/>
      <c r="E324" s="76">
        <v>30</v>
      </c>
      <c r="F324" s="77"/>
      <c r="G324" s="77"/>
      <c r="H324" s="77"/>
      <c r="I324" s="78" t="str">
        <f>+IF(Tabla2[[#This Row],[Ganancia]]=J324,"✔","✘")</f>
        <v>✘</v>
      </c>
      <c r="J324" s="57">
        <v>39986.999999999985</v>
      </c>
    </row>
    <row r="325" spans="1:10" x14ac:dyDescent="0.3">
      <c r="A325" s="54"/>
      <c r="B325" s="73">
        <v>45495</v>
      </c>
      <c r="C325" s="74" t="s">
        <v>107</v>
      </c>
      <c r="D325" s="75"/>
      <c r="E325" s="76">
        <v>20</v>
      </c>
      <c r="F325" s="77"/>
      <c r="G325" s="77"/>
      <c r="H325" s="77"/>
      <c r="I325" s="78" t="str">
        <f>+IF(Tabla2[[#This Row],[Ganancia]]=J325,"✔","✘")</f>
        <v>✘</v>
      </c>
      <c r="J325" s="57">
        <v>56772.000000000007</v>
      </c>
    </row>
    <row r="326" spans="1:10" x14ac:dyDescent="0.3">
      <c r="A326" s="54"/>
      <c r="B326" s="73">
        <v>45496</v>
      </c>
      <c r="C326" s="74" t="s">
        <v>108</v>
      </c>
      <c r="D326" s="75"/>
      <c r="E326" s="76">
        <v>22</v>
      </c>
      <c r="F326" s="77"/>
      <c r="G326" s="77"/>
      <c r="H326" s="77"/>
      <c r="I326" s="78" t="str">
        <f>+IF(Tabla2[[#This Row],[Ganancia]]=J326,"✔","✘")</f>
        <v>✘</v>
      </c>
      <c r="J326" s="57">
        <v>31099.200000000008</v>
      </c>
    </row>
    <row r="327" spans="1:10" x14ac:dyDescent="0.3">
      <c r="A327" s="54"/>
      <c r="B327" s="73">
        <v>45497</v>
      </c>
      <c r="C327" s="74" t="s">
        <v>109</v>
      </c>
      <c r="D327" s="75"/>
      <c r="E327" s="76">
        <v>27</v>
      </c>
      <c r="F327" s="77"/>
      <c r="G327" s="77"/>
      <c r="H327" s="77"/>
      <c r="I327" s="78" t="str">
        <f>+IF(Tabla2[[#This Row],[Ganancia]]=J327,"✔","✘")</f>
        <v>✘</v>
      </c>
      <c r="J327" s="57">
        <v>4617</v>
      </c>
    </row>
    <row r="328" spans="1:10" x14ac:dyDescent="0.3">
      <c r="A328" s="54"/>
      <c r="B328" s="73">
        <v>45498</v>
      </c>
      <c r="C328" s="74" t="s">
        <v>110</v>
      </c>
      <c r="D328" s="75"/>
      <c r="E328" s="76">
        <v>33</v>
      </c>
      <c r="F328" s="77"/>
      <c r="G328" s="77"/>
      <c r="H328" s="77"/>
      <c r="I328" s="78" t="str">
        <f>+IF(Tabla2[[#This Row],[Ganancia]]=J328,"✔","✘")</f>
        <v>✘</v>
      </c>
      <c r="J328" s="57">
        <v>277348.5</v>
      </c>
    </row>
    <row r="329" spans="1:10" x14ac:dyDescent="0.3">
      <c r="A329" s="54"/>
      <c r="B329" s="73">
        <v>45499</v>
      </c>
      <c r="C329" s="74" t="s">
        <v>111</v>
      </c>
      <c r="D329" s="75"/>
      <c r="E329" s="76">
        <v>47</v>
      </c>
      <c r="F329" s="77"/>
      <c r="G329" s="77"/>
      <c r="H329" s="77"/>
      <c r="I329" s="78" t="str">
        <f>+IF(Tabla2[[#This Row],[Ganancia]]=J329,"✔","✘")</f>
        <v>✘</v>
      </c>
      <c r="J329" s="57">
        <v>488113.80000000005</v>
      </c>
    </row>
    <row r="330" spans="1:10" x14ac:dyDescent="0.3">
      <c r="A330" s="54"/>
      <c r="B330" s="73">
        <v>45502</v>
      </c>
      <c r="C330" s="74" t="s">
        <v>112</v>
      </c>
      <c r="D330" s="75"/>
      <c r="E330" s="76">
        <v>7</v>
      </c>
      <c r="F330" s="77"/>
      <c r="G330" s="77"/>
      <c r="H330" s="77"/>
      <c r="I330" s="78" t="str">
        <f>+IF(Tabla2[[#This Row],[Ganancia]]=J330,"✔","✘")</f>
        <v>✘</v>
      </c>
      <c r="J330" s="57">
        <v>7660.7999999999975</v>
      </c>
    </row>
    <row r="331" spans="1:10" x14ac:dyDescent="0.3">
      <c r="A331" s="54"/>
      <c r="B331" s="73">
        <v>45503</v>
      </c>
      <c r="C331" s="74" t="s">
        <v>113</v>
      </c>
      <c r="D331" s="75"/>
      <c r="E331" s="76">
        <v>54</v>
      </c>
      <c r="F331" s="77"/>
      <c r="G331" s="77"/>
      <c r="H331" s="77"/>
      <c r="I331" s="78" t="str">
        <f>+IF(Tabla2[[#This Row],[Ganancia]]=J331,"✔","✘")</f>
        <v>✘</v>
      </c>
      <c r="J331" s="57">
        <v>76593.599999999977</v>
      </c>
    </row>
    <row r="332" spans="1:10" x14ac:dyDescent="0.3">
      <c r="A332" s="54"/>
      <c r="B332" s="73">
        <v>45504</v>
      </c>
      <c r="C332" s="74" t="s">
        <v>114</v>
      </c>
      <c r="D332" s="75"/>
      <c r="E332" s="76">
        <v>55</v>
      </c>
      <c r="F332" s="77"/>
      <c r="G332" s="77"/>
      <c r="H332" s="77"/>
      <c r="I332" s="78" t="str">
        <f>+IF(Tabla2[[#This Row],[Ganancia]]=J332,"✔","✘")</f>
        <v>✘</v>
      </c>
      <c r="J332" s="57">
        <v>52189.499999999978</v>
      </c>
    </row>
    <row r="333" spans="1:10" x14ac:dyDescent="0.3">
      <c r="A333" s="54"/>
      <c r="B333" s="73">
        <v>45505</v>
      </c>
      <c r="C333" s="74" t="s">
        <v>115</v>
      </c>
      <c r="D333" s="75"/>
      <c r="E333" s="76">
        <v>37</v>
      </c>
      <c r="F333" s="77"/>
      <c r="G333" s="77"/>
      <c r="H333" s="77"/>
      <c r="I333" s="78" t="str">
        <f>+IF(Tabla2[[#This Row],[Ganancia]]=J333,"✔","✘")</f>
        <v>✘</v>
      </c>
      <c r="J333" s="57">
        <v>33943.800000000003</v>
      </c>
    </row>
    <row r="334" spans="1:10" x14ac:dyDescent="0.3">
      <c r="A334" s="54"/>
      <c r="B334" s="73">
        <v>45506</v>
      </c>
      <c r="C334" s="74" t="s">
        <v>116</v>
      </c>
      <c r="D334" s="75"/>
      <c r="E334" s="76">
        <v>54</v>
      </c>
      <c r="F334" s="77"/>
      <c r="G334" s="77"/>
      <c r="H334" s="77"/>
      <c r="I334" s="78" t="str">
        <f>+IF(Tabla2[[#This Row],[Ganancia]]=J334,"✔","✘")</f>
        <v>✘</v>
      </c>
      <c r="J334" s="57">
        <v>19521</v>
      </c>
    </row>
    <row r="335" spans="1:10" x14ac:dyDescent="0.3">
      <c r="A335" s="54"/>
      <c r="B335" s="73">
        <v>45509</v>
      </c>
      <c r="C335" s="74" t="s">
        <v>117</v>
      </c>
      <c r="D335" s="75"/>
      <c r="E335" s="76">
        <v>8</v>
      </c>
      <c r="F335" s="77"/>
      <c r="G335" s="77"/>
      <c r="H335" s="77"/>
      <c r="I335" s="78" t="str">
        <f>+IF(Tabla2[[#This Row],[Ganancia]]=J335,"✔","✘")</f>
        <v>✘</v>
      </c>
      <c r="J335" s="57">
        <v>8640</v>
      </c>
    </row>
    <row r="336" spans="1:10" x14ac:dyDescent="0.3">
      <c r="A336" s="54"/>
      <c r="B336" s="73">
        <v>45510</v>
      </c>
      <c r="C336" s="74" t="s">
        <v>118</v>
      </c>
      <c r="D336" s="75"/>
      <c r="E336" s="76">
        <v>19</v>
      </c>
      <c r="F336" s="77"/>
      <c r="G336" s="77"/>
      <c r="H336" s="77"/>
      <c r="I336" s="78" t="str">
        <f>+IF(Tabla2[[#This Row],[Ganancia]]=J336,"✔","✘")</f>
        <v>✘</v>
      </c>
      <c r="J336" s="57">
        <v>32102.400000000009</v>
      </c>
    </row>
    <row r="337" spans="1:10" x14ac:dyDescent="0.3">
      <c r="A337" s="54"/>
      <c r="B337" s="73">
        <v>45511</v>
      </c>
      <c r="C337" s="74" t="s">
        <v>119</v>
      </c>
      <c r="D337" s="75"/>
      <c r="E337" s="76">
        <v>14</v>
      </c>
      <c r="F337" s="77"/>
      <c r="G337" s="77"/>
      <c r="H337" s="77"/>
      <c r="I337" s="78" t="str">
        <f>+IF(Tabla2[[#This Row],[Ganancia]]=J337,"✔","✘")</f>
        <v>✘</v>
      </c>
      <c r="J337" s="57">
        <v>32054.400000000005</v>
      </c>
    </row>
    <row r="338" spans="1:10" x14ac:dyDescent="0.3">
      <c r="A338" s="54"/>
      <c r="B338" s="73">
        <v>45512</v>
      </c>
      <c r="C338" s="74" t="s">
        <v>120</v>
      </c>
      <c r="D338" s="75"/>
      <c r="E338" s="76">
        <v>31</v>
      </c>
      <c r="F338" s="77"/>
      <c r="G338" s="77"/>
      <c r="H338" s="77"/>
      <c r="I338" s="78" t="str">
        <f>+IF(Tabla2[[#This Row],[Ganancia]]=J338,"✔","✘")</f>
        <v>✘</v>
      </c>
      <c r="J338" s="57">
        <v>79626.600000000006</v>
      </c>
    </row>
    <row r="339" spans="1:10" x14ac:dyDescent="0.3">
      <c r="A339" s="54"/>
      <c r="B339" s="73">
        <v>45513</v>
      </c>
      <c r="C339" s="74" t="s">
        <v>121</v>
      </c>
      <c r="D339" s="75"/>
      <c r="E339" s="76">
        <v>16</v>
      </c>
      <c r="F339" s="77"/>
      <c r="G339" s="77"/>
      <c r="H339" s="77"/>
      <c r="I339" s="78" t="str">
        <f>+IF(Tabla2[[#This Row],[Ganancia]]=J339,"✔","✘")</f>
        <v>✘</v>
      </c>
      <c r="J339" s="57">
        <v>33081.600000000006</v>
      </c>
    </row>
    <row r="340" spans="1:10" x14ac:dyDescent="0.3">
      <c r="A340" s="54"/>
      <c r="B340" s="73">
        <v>45516</v>
      </c>
      <c r="C340" s="74" t="s">
        <v>122</v>
      </c>
      <c r="D340" s="75"/>
      <c r="E340" s="76">
        <v>27</v>
      </c>
      <c r="F340" s="77"/>
      <c r="G340" s="77"/>
      <c r="H340" s="77"/>
      <c r="I340" s="78" t="str">
        <f>+IF(Tabla2[[#This Row],[Ganancia]]=J340,"✔","✘")</f>
        <v>✘</v>
      </c>
      <c r="J340" s="57">
        <v>63925.200000000012</v>
      </c>
    </row>
    <row r="341" spans="1:10" x14ac:dyDescent="0.3">
      <c r="A341" s="54"/>
      <c r="B341" s="73">
        <v>45517</v>
      </c>
      <c r="C341" s="74" t="s">
        <v>123</v>
      </c>
      <c r="D341" s="75"/>
      <c r="E341" s="76">
        <v>51</v>
      </c>
      <c r="F341" s="77"/>
      <c r="G341" s="77"/>
      <c r="H341" s="77"/>
      <c r="I341" s="78" t="str">
        <f>+IF(Tabla2[[#This Row],[Ganancia]]=J341,"✔","✘")</f>
        <v>✘</v>
      </c>
      <c r="J341" s="57">
        <v>36184.5</v>
      </c>
    </row>
    <row r="342" spans="1:10" x14ac:dyDescent="0.3">
      <c r="A342" s="54"/>
      <c r="B342" s="73">
        <v>45518</v>
      </c>
      <c r="C342" s="74" t="s">
        <v>124</v>
      </c>
      <c r="D342" s="75"/>
      <c r="E342" s="76">
        <v>44</v>
      </c>
      <c r="F342" s="77"/>
      <c r="G342" s="77"/>
      <c r="H342" s="77"/>
      <c r="I342" s="78" t="str">
        <f>+IF(Tabla2[[#This Row],[Ganancia]]=J342,"✔","✘")</f>
        <v>✘</v>
      </c>
      <c r="J342" s="57">
        <v>82249.200000000012</v>
      </c>
    </row>
    <row r="343" spans="1:10" x14ac:dyDescent="0.3">
      <c r="A343" s="54"/>
      <c r="B343" s="73">
        <v>45519</v>
      </c>
      <c r="C343" s="74" t="s">
        <v>125</v>
      </c>
      <c r="D343" s="75"/>
      <c r="E343" s="76">
        <v>37</v>
      </c>
      <c r="F343" s="77"/>
      <c r="G343" s="77"/>
      <c r="H343" s="77"/>
      <c r="I343" s="78" t="str">
        <f>+IF(Tabla2[[#This Row],[Ganancia]]=J343,"✔","✘")</f>
        <v>✘</v>
      </c>
      <c r="J343" s="57">
        <v>99467.099999999977</v>
      </c>
    </row>
    <row r="344" spans="1:10" x14ac:dyDescent="0.3">
      <c r="A344" s="54"/>
      <c r="B344" s="73">
        <v>45520</v>
      </c>
      <c r="C344" s="74" t="s">
        <v>126</v>
      </c>
      <c r="D344" s="75"/>
      <c r="E344" s="76">
        <v>25</v>
      </c>
      <c r="F344" s="77"/>
      <c r="G344" s="77"/>
      <c r="H344" s="77"/>
      <c r="I344" s="78" t="str">
        <f>+IF(Tabla2[[#This Row],[Ganancia]]=J344,"✔","✘")</f>
        <v>✘</v>
      </c>
      <c r="J344" s="57">
        <v>26062.5</v>
      </c>
    </row>
    <row r="345" spans="1:10" x14ac:dyDescent="0.3">
      <c r="A345" s="54"/>
      <c r="B345" s="73">
        <v>45523</v>
      </c>
      <c r="C345" s="74" t="s">
        <v>127</v>
      </c>
      <c r="D345" s="75"/>
      <c r="E345" s="76">
        <v>25</v>
      </c>
      <c r="F345" s="77"/>
      <c r="G345" s="77"/>
      <c r="H345" s="77"/>
      <c r="I345" s="78" t="str">
        <f>+IF(Tabla2[[#This Row],[Ganancia]]=J345,"✔","✘")</f>
        <v>✘</v>
      </c>
      <c r="J345" s="57">
        <v>39037.5</v>
      </c>
    </row>
    <row r="346" spans="1:10" x14ac:dyDescent="0.3">
      <c r="A346" s="54"/>
      <c r="B346" s="73">
        <v>45524</v>
      </c>
      <c r="C346" s="74" t="s">
        <v>128</v>
      </c>
      <c r="D346" s="75"/>
      <c r="E346" s="76">
        <v>6</v>
      </c>
      <c r="F346" s="77"/>
      <c r="G346" s="77"/>
      <c r="H346" s="77"/>
      <c r="I346" s="78" t="str">
        <f>+IF(Tabla2[[#This Row],[Ganancia]]=J346,"✔","✘")</f>
        <v>✘</v>
      </c>
      <c r="J346" s="57">
        <v>13393.799999999996</v>
      </c>
    </row>
    <row r="347" spans="1:10" x14ac:dyDescent="0.3">
      <c r="A347" s="54"/>
      <c r="B347" s="73">
        <v>45525</v>
      </c>
      <c r="C347" s="74" t="s">
        <v>129</v>
      </c>
      <c r="D347" s="75"/>
      <c r="E347" s="76">
        <v>34</v>
      </c>
      <c r="F347" s="77"/>
      <c r="G347" s="77"/>
      <c r="H347" s="77"/>
      <c r="I347" s="78" t="str">
        <f>+IF(Tabla2[[#This Row],[Ganancia]]=J347,"✔","✘")</f>
        <v>✘</v>
      </c>
      <c r="J347" s="57">
        <v>48195</v>
      </c>
    </row>
    <row r="348" spans="1:10" x14ac:dyDescent="0.3">
      <c r="A348" s="54"/>
      <c r="B348" s="73">
        <v>45526</v>
      </c>
      <c r="C348" s="74" t="s">
        <v>130</v>
      </c>
      <c r="D348" s="75"/>
      <c r="E348" s="76">
        <v>20</v>
      </c>
      <c r="F348" s="77"/>
      <c r="G348" s="77"/>
      <c r="H348" s="77"/>
      <c r="I348" s="78" t="str">
        <f>+IF(Tabla2[[#This Row],[Ganancia]]=J348,"✔","✘")</f>
        <v>✘</v>
      </c>
      <c r="J348" s="57">
        <v>112115.99999999999</v>
      </c>
    </row>
    <row r="349" spans="1:10" x14ac:dyDescent="0.3">
      <c r="A349" s="54"/>
      <c r="B349" s="73">
        <v>45527</v>
      </c>
      <c r="C349" s="74" t="s">
        <v>131</v>
      </c>
      <c r="D349" s="75"/>
      <c r="E349" s="76">
        <v>18</v>
      </c>
      <c r="F349" s="77"/>
      <c r="G349" s="77"/>
      <c r="H349" s="77"/>
      <c r="I349" s="78" t="str">
        <f>+IF(Tabla2[[#This Row],[Ganancia]]=J349,"✔","✘")</f>
        <v>✘</v>
      </c>
      <c r="J349" s="57">
        <v>25417.800000000007</v>
      </c>
    </row>
    <row r="350" spans="1:10" x14ac:dyDescent="0.3">
      <c r="A350" s="54"/>
      <c r="B350" s="73">
        <v>45530</v>
      </c>
      <c r="C350" s="74" t="s">
        <v>132</v>
      </c>
      <c r="D350" s="75"/>
      <c r="E350" s="76">
        <v>50</v>
      </c>
      <c r="F350" s="77"/>
      <c r="G350" s="77"/>
      <c r="H350" s="77"/>
      <c r="I350" s="78" t="str">
        <f>+IF(Tabla2[[#This Row],[Ganancia]]=J350,"✔","✘")</f>
        <v>✘</v>
      </c>
      <c r="J350" s="57">
        <v>58469.999999999985</v>
      </c>
    </row>
    <row r="351" spans="1:10" x14ac:dyDescent="0.3">
      <c r="A351" s="54"/>
      <c r="B351" s="73">
        <v>45531</v>
      </c>
      <c r="C351" s="74" t="s">
        <v>133</v>
      </c>
      <c r="D351" s="75"/>
      <c r="E351" s="76">
        <v>5</v>
      </c>
      <c r="F351" s="77"/>
      <c r="G351" s="77"/>
      <c r="H351" s="77"/>
      <c r="I351" s="78" t="str">
        <f>+IF(Tabla2[[#This Row],[Ganancia]]=J351,"✔","✘")</f>
        <v>✘</v>
      </c>
      <c r="J351" s="57">
        <v>4432.5</v>
      </c>
    </row>
    <row r="352" spans="1:10" x14ac:dyDescent="0.3">
      <c r="A352" s="54"/>
      <c r="B352" s="73">
        <v>45532</v>
      </c>
      <c r="C352" s="74" t="s">
        <v>134</v>
      </c>
      <c r="D352" s="75"/>
      <c r="E352" s="76">
        <v>37</v>
      </c>
      <c r="F352" s="77"/>
      <c r="G352" s="77"/>
      <c r="H352" s="77"/>
      <c r="I352" s="78" t="str">
        <f>+IF(Tabla2[[#This Row],[Ganancia]]=J352,"✔","✘")</f>
        <v>✘</v>
      </c>
      <c r="J352" s="57">
        <v>40492.799999999988</v>
      </c>
    </row>
    <row r="353" spans="1:10" x14ac:dyDescent="0.3">
      <c r="A353" s="54"/>
      <c r="B353" s="73">
        <v>45533</v>
      </c>
      <c r="C353" s="74" t="s">
        <v>123</v>
      </c>
      <c r="D353" s="75"/>
      <c r="E353" s="76">
        <v>18</v>
      </c>
      <c r="F353" s="77"/>
      <c r="G353" s="77"/>
      <c r="H353" s="77"/>
      <c r="I353" s="78" t="str">
        <f>+IF(Tabla2[[#This Row],[Ganancia]]=J353,"✔","✘")</f>
        <v>✘</v>
      </c>
      <c r="J353" s="57">
        <v>12771</v>
      </c>
    </row>
    <row r="354" spans="1:10" x14ac:dyDescent="0.3">
      <c r="A354" s="54"/>
      <c r="B354" s="73">
        <v>45534</v>
      </c>
      <c r="C354" s="74" t="s">
        <v>124</v>
      </c>
      <c r="D354" s="75"/>
      <c r="E354" s="76">
        <v>47</v>
      </c>
      <c r="F354" s="77"/>
      <c r="G354" s="77"/>
      <c r="H354" s="77"/>
      <c r="I354" s="78" t="str">
        <f>+IF(Tabla2[[#This Row],[Ganancia]]=J354,"✔","✘")</f>
        <v>✘</v>
      </c>
      <c r="J354" s="57">
        <v>87857.1</v>
      </c>
    </row>
    <row r="355" spans="1:10" x14ac:dyDescent="0.3">
      <c r="A355" s="54"/>
      <c r="B355" s="73">
        <v>45537</v>
      </c>
      <c r="C355" s="74" t="s">
        <v>125</v>
      </c>
      <c r="D355" s="75"/>
      <c r="E355" s="76">
        <v>51</v>
      </c>
      <c r="F355" s="77"/>
      <c r="G355" s="77"/>
      <c r="H355" s="77"/>
      <c r="I355" s="78" t="str">
        <f>+IF(Tabla2[[#This Row],[Ganancia]]=J355,"✔","✘")</f>
        <v>✘</v>
      </c>
      <c r="J355" s="57">
        <v>137103.29999999996</v>
      </c>
    </row>
    <row r="356" spans="1:10" x14ac:dyDescent="0.3">
      <c r="A356" s="54"/>
      <c r="B356" s="73">
        <v>45538</v>
      </c>
      <c r="C356" s="74" t="s">
        <v>126</v>
      </c>
      <c r="D356" s="75"/>
      <c r="E356" s="76">
        <v>53</v>
      </c>
      <c r="F356" s="77"/>
      <c r="G356" s="77"/>
      <c r="H356" s="77"/>
      <c r="I356" s="78" t="str">
        <f>+IF(Tabla2[[#This Row],[Ganancia]]=J356,"✔","✘")</f>
        <v>✘</v>
      </c>
      <c r="J356" s="57">
        <v>55252.5</v>
      </c>
    </row>
    <row r="357" spans="1:10" x14ac:dyDescent="0.3">
      <c r="A357" s="54"/>
      <c r="B357" s="73">
        <v>45539</v>
      </c>
      <c r="C357" s="74" t="s">
        <v>127</v>
      </c>
      <c r="D357" s="75"/>
      <c r="E357" s="76">
        <v>45</v>
      </c>
      <c r="F357" s="77"/>
      <c r="G357" s="77"/>
      <c r="H357" s="77"/>
      <c r="I357" s="78" t="str">
        <f>+IF(Tabla2[[#This Row],[Ganancia]]=J357,"✔","✘")</f>
        <v>✘</v>
      </c>
      <c r="J357" s="57">
        <v>70267.5</v>
      </c>
    </row>
    <row r="358" spans="1:10" x14ac:dyDescent="0.3">
      <c r="A358" s="54"/>
      <c r="B358" s="54"/>
      <c r="C358" s="54"/>
      <c r="D358" s="54"/>
      <c r="E358" s="54"/>
      <c r="F358" s="54"/>
      <c r="G358" s="54"/>
      <c r="H358" s="54"/>
      <c r="I358" s="54"/>
      <c r="J358" s="54"/>
    </row>
  </sheetData>
  <mergeCells count="3">
    <mergeCell ref="A2:B2"/>
    <mergeCell ref="C2:H2"/>
    <mergeCell ref="B4:H4"/>
  </mergeCells>
  <conditionalFormatting sqref="I9:I357">
    <cfRule type="expression" dxfId="82" priority="1">
      <formula>$H$9=""</formula>
    </cfRule>
    <cfRule type="cellIs" dxfId="81" priority="2" operator="equal">
      <formula>"✘"</formula>
    </cfRule>
    <cfRule type="cellIs" dxfId="80" priority="3" operator="equal">
      <formula>"✔"</formula>
    </cfRule>
  </conditionalFormatting>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A01D5-DF48-4E1D-8B69-7CB0E74A9E53}">
  <sheetPr>
    <tabColor rgb="FF002060"/>
  </sheetPr>
  <dimension ref="A1:J358"/>
  <sheetViews>
    <sheetView showGridLines="0" zoomScale="73" zoomScaleNormal="73" workbookViewId="0">
      <selection activeCell="J1" sqref="J1:J1048576"/>
    </sheetView>
  </sheetViews>
  <sheetFormatPr baseColWidth="10" defaultColWidth="16.88671875" defaultRowHeight="15.6" x14ac:dyDescent="0.3"/>
  <cols>
    <col min="1" max="1" width="9.5546875" style="80" customWidth="1"/>
    <col min="2" max="2" width="18.5546875" style="80" customWidth="1"/>
    <col min="3" max="3" width="52" style="80" bestFit="1" customWidth="1"/>
    <col min="4" max="4" width="20" style="80" bestFit="1" customWidth="1"/>
    <col min="5" max="5" width="30.5546875" style="80" bestFit="1" customWidth="1"/>
    <col min="6" max="6" width="39.5546875" style="80" bestFit="1" customWidth="1"/>
    <col min="7" max="7" width="39.33203125" style="80" bestFit="1" customWidth="1"/>
    <col min="8" max="8" width="24.44140625" style="80" bestFit="1" customWidth="1"/>
    <col min="9" max="9" width="21.77734375" style="80" bestFit="1" customWidth="1"/>
    <col min="10" max="10" width="16.88671875" style="55" hidden="1" customWidth="1"/>
    <col min="11" max="16384" width="16.88671875" style="55"/>
  </cols>
  <sheetData>
    <row r="1" spans="1:10" ht="16.2" thickBot="1" x14ac:dyDescent="0.35">
      <c r="A1" s="79"/>
      <c r="B1" s="79"/>
      <c r="C1" s="79"/>
      <c r="D1" s="79"/>
      <c r="E1" s="79"/>
      <c r="F1" s="79"/>
      <c r="G1" s="79"/>
      <c r="H1" s="79"/>
      <c r="I1" s="79"/>
      <c r="J1" s="54"/>
    </row>
    <row r="2" spans="1:10" ht="76.2" customHeight="1" thickBot="1" x14ac:dyDescent="0.35">
      <c r="A2" s="138"/>
      <c r="B2" s="139"/>
      <c r="C2" s="132" t="s">
        <v>149</v>
      </c>
      <c r="D2" s="133"/>
      <c r="E2" s="133"/>
      <c r="F2" s="133"/>
      <c r="G2" s="133"/>
      <c r="H2" s="134"/>
      <c r="I2" s="79"/>
      <c r="J2" s="54"/>
    </row>
    <row r="3" spans="1:10" s="56" customFormat="1" ht="24" customHeight="1" thickBot="1" x14ac:dyDescent="0.35">
      <c r="A3" s="79"/>
      <c r="B3" s="79"/>
      <c r="C3" s="79"/>
      <c r="D3" s="79"/>
      <c r="E3" s="79"/>
      <c r="F3" s="79"/>
      <c r="G3" s="79"/>
      <c r="H3" s="79"/>
      <c r="I3" s="79"/>
      <c r="J3" s="54"/>
    </row>
    <row r="4" spans="1:10" ht="121.2" customHeight="1" thickBot="1" x14ac:dyDescent="0.35">
      <c r="A4" s="79"/>
      <c r="B4" s="135" t="s">
        <v>148</v>
      </c>
      <c r="C4" s="140"/>
      <c r="D4" s="140"/>
      <c r="E4" s="140"/>
      <c r="F4" s="140"/>
      <c r="G4" s="140"/>
      <c r="H4" s="141"/>
      <c r="I4" s="79"/>
      <c r="J4" s="54"/>
    </row>
    <row r="5" spans="1:10" ht="18.600000000000001" customHeight="1" thickBot="1" x14ac:dyDescent="0.35">
      <c r="A5" s="79"/>
      <c r="B5" s="79"/>
      <c r="C5" s="79"/>
      <c r="D5" s="79"/>
      <c r="E5" s="79"/>
      <c r="F5" s="79"/>
      <c r="G5" s="79"/>
      <c r="H5" s="79"/>
      <c r="I5" s="79"/>
      <c r="J5" s="54"/>
    </row>
    <row r="6" spans="1:10" ht="39" customHeight="1" thickBot="1" x14ac:dyDescent="0.35">
      <c r="A6" s="79"/>
      <c r="B6" s="79"/>
      <c r="C6" s="79"/>
      <c r="D6" s="69" t="s">
        <v>80</v>
      </c>
      <c r="E6" s="70">
        <f>+IF(COUNTIF(Tabla26[Corrección],"✔")=349,50,0)</f>
        <v>0</v>
      </c>
      <c r="F6" s="79"/>
      <c r="G6" s="79"/>
      <c r="H6" s="79"/>
      <c r="I6" s="79"/>
      <c r="J6" s="54"/>
    </row>
    <row r="7" spans="1:10" ht="17.399999999999999" customHeight="1" x14ac:dyDescent="0.3">
      <c r="A7" s="79"/>
      <c r="B7" s="79"/>
      <c r="C7" s="79"/>
      <c r="D7" s="79"/>
      <c r="E7" s="79"/>
      <c r="F7" s="79"/>
      <c r="G7" s="79"/>
      <c r="H7" s="79"/>
      <c r="I7" s="79"/>
      <c r="J7" s="54"/>
    </row>
    <row r="8" spans="1:10" x14ac:dyDescent="0.3">
      <c r="A8" s="79"/>
      <c r="B8" s="71" t="s">
        <v>81</v>
      </c>
      <c r="C8" s="71" t="s">
        <v>82</v>
      </c>
      <c r="D8" s="71" t="s">
        <v>83</v>
      </c>
      <c r="E8" s="71" t="s">
        <v>84</v>
      </c>
      <c r="F8" s="71" t="s">
        <v>85</v>
      </c>
      <c r="G8" s="71" t="s">
        <v>86</v>
      </c>
      <c r="H8" s="162" t="s">
        <v>216</v>
      </c>
      <c r="I8" s="72" t="s">
        <v>88</v>
      </c>
      <c r="J8" s="54"/>
    </row>
    <row r="9" spans="1:10" x14ac:dyDescent="0.3">
      <c r="A9" s="79"/>
      <c r="B9" s="73">
        <v>45051</v>
      </c>
      <c r="C9" s="74" t="s">
        <v>89</v>
      </c>
      <c r="D9" s="75"/>
      <c r="E9" s="76">
        <v>16</v>
      </c>
      <c r="F9" s="77"/>
      <c r="G9" s="77"/>
      <c r="H9" s="77"/>
      <c r="I9" s="78" t="str">
        <f>+IF(Tabla26[[#This Row],[Ganancia Total]]=J9,"✔","✘")</f>
        <v>✘</v>
      </c>
      <c r="J9" s="57">
        <v>23716.800000000003</v>
      </c>
    </row>
    <row r="10" spans="1:10" x14ac:dyDescent="0.3">
      <c r="A10" s="79"/>
      <c r="B10" s="73">
        <v>45054</v>
      </c>
      <c r="C10" s="74" t="s">
        <v>90</v>
      </c>
      <c r="D10" s="75"/>
      <c r="E10" s="76">
        <v>12</v>
      </c>
      <c r="F10" s="77"/>
      <c r="G10" s="77"/>
      <c r="H10" s="77"/>
      <c r="I10" s="78" t="str">
        <f>+IF(Tabla26[[#This Row],[Ganancia Total]]=J10,"✔","✘")</f>
        <v>✘</v>
      </c>
      <c r="J10" s="57">
        <v>19011.600000000002</v>
      </c>
    </row>
    <row r="11" spans="1:10" x14ac:dyDescent="0.3">
      <c r="A11" s="79"/>
      <c r="B11" s="73">
        <v>45055</v>
      </c>
      <c r="C11" s="74" t="s">
        <v>91</v>
      </c>
      <c r="D11" s="75"/>
      <c r="E11" s="76">
        <v>3</v>
      </c>
      <c r="F11" s="77"/>
      <c r="G11" s="77"/>
      <c r="H11" s="77"/>
      <c r="I11" s="78" t="str">
        <f>+IF(Tabla26[[#This Row],[Ganancia Total]]=J11,"✔","✘")</f>
        <v>✘</v>
      </c>
      <c r="J11" s="57">
        <v>9688.5</v>
      </c>
    </row>
    <row r="12" spans="1:10" x14ac:dyDescent="0.3">
      <c r="A12" s="79"/>
      <c r="B12" s="73">
        <v>45056</v>
      </c>
      <c r="C12" s="74" t="s">
        <v>92</v>
      </c>
      <c r="D12" s="75"/>
      <c r="E12" s="76">
        <v>27</v>
      </c>
      <c r="F12" s="77"/>
      <c r="G12" s="77"/>
      <c r="H12" s="77"/>
      <c r="I12" s="78" t="str">
        <f>+IF(Tabla26[[#This Row],[Ganancia Total]]=J12,"✔","✘")</f>
        <v>✘</v>
      </c>
      <c r="J12" s="57">
        <v>1482.3000000000002</v>
      </c>
    </row>
    <row r="13" spans="1:10" x14ac:dyDescent="0.3">
      <c r="A13" s="79"/>
      <c r="B13" s="73">
        <v>45057</v>
      </c>
      <c r="C13" s="74" t="s">
        <v>93</v>
      </c>
      <c r="D13" s="75"/>
      <c r="E13" s="76">
        <v>34</v>
      </c>
      <c r="F13" s="77"/>
      <c r="G13" s="77"/>
      <c r="H13" s="77"/>
      <c r="I13" s="78" t="str">
        <f>+IF(Tabla26[[#This Row],[Ganancia Total]]=J13,"✔","✘")</f>
        <v>✘</v>
      </c>
      <c r="J13" s="57">
        <v>47878.799999999996</v>
      </c>
    </row>
    <row r="14" spans="1:10" x14ac:dyDescent="0.3">
      <c r="A14" s="79"/>
      <c r="B14" s="73">
        <v>45058</v>
      </c>
      <c r="C14" s="74" t="s">
        <v>94</v>
      </c>
      <c r="D14" s="75"/>
      <c r="E14" s="76">
        <v>8</v>
      </c>
      <c r="F14" s="77"/>
      <c r="G14" s="77"/>
      <c r="H14" s="77"/>
      <c r="I14" s="78" t="str">
        <f>+IF(Tabla26[[#This Row],[Ganancia Total]]=J14,"✔","✘")</f>
        <v>✘</v>
      </c>
      <c r="J14" s="57">
        <v>38407.200000000012</v>
      </c>
    </row>
    <row r="15" spans="1:10" x14ac:dyDescent="0.3">
      <c r="A15" s="79"/>
      <c r="B15" s="73">
        <v>45061</v>
      </c>
      <c r="C15" s="74" t="s">
        <v>95</v>
      </c>
      <c r="D15" s="75"/>
      <c r="E15" s="76">
        <v>43</v>
      </c>
      <c r="F15" s="77"/>
      <c r="G15" s="77"/>
      <c r="H15" s="77"/>
      <c r="I15" s="78" t="str">
        <f>+IF(Tabla26[[#This Row],[Ganancia Total]]=J15,"✔","✘")</f>
        <v>✘</v>
      </c>
      <c r="J15" s="57">
        <v>53470.5</v>
      </c>
    </row>
    <row r="16" spans="1:10" x14ac:dyDescent="0.3">
      <c r="A16" s="79"/>
      <c r="B16" s="73">
        <v>45062</v>
      </c>
      <c r="C16" s="74" t="s">
        <v>96</v>
      </c>
      <c r="D16" s="75"/>
      <c r="E16" s="76">
        <v>50</v>
      </c>
      <c r="F16" s="77"/>
      <c r="G16" s="77"/>
      <c r="H16" s="77"/>
      <c r="I16" s="78" t="str">
        <f>+IF(Tabla26[[#This Row],[Ganancia Total]]=J16,"✔","✘")</f>
        <v>✘</v>
      </c>
      <c r="J16" s="57">
        <v>71159.999999999985</v>
      </c>
    </row>
    <row r="17" spans="1:10" x14ac:dyDescent="0.3">
      <c r="A17" s="79"/>
      <c r="B17" s="73">
        <v>45063</v>
      </c>
      <c r="C17" s="74" t="s">
        <v>97</v>
      </c>
      <c r="D17" s="75"/>
      <c r="E17" s="76">
        <v>26</v>
      </c>
      <c r="F17" s="77"/>
      <c r="G17" s="77"/>
      <c r="H17" s="77"/>
      <c r="I17" s="78" t="str">
        <f>+IF(Tabla26[[#This Row],[Ganancia Total]]=J17,"✔","✘")</f>
        <v>✘</v>
      </c>
      <c r="J17" s="57">
        <v>24273.599999999999</v>
      </c>
    </row>
    <row r="18" spans="1:10" x14ac:dyDescent="0.3">
      <c r="A18" s="79"/>
      <c r="B18" s="73">
        <v>45064</v>
      </c>
      <c r="C18" s="74" t="s">
        <v>98</v>
      </c>
      <c r="D18" s="75"/>
      <c r="E18" s="76">
        <v>6</v>
      </c>
      <c r="F18" s="77"/>
      <c r="G18" s="77"/>
      <c r="H18" s="77"/>
      <c r="I18" s="78" t="str">
        <f>+IF(Tabla26[[#This Row],[Ganancia Total]]=J18,"✔","✘")</f>
        <v>✘</v>
      </c>
      <c r="J18" s="57">
        <v>13894.200000000004</v>
      </c>
    </row>
    <row r="19" spans="1:10" x14ac:dyDescent="0.3">
      <c r="A19" s="79"/>
      <c r="B19" s="73">
        <v>45065</v>
      </c>
      <c r="C19" s="74" t="s">
        <v>99</v>
      </c>
      <c r="D19" s="75"/>
      <c r="E19" s="76">
        <v>25</v>
      </c>
      <c r="F19" s="77"/>
      <c r="G19" s="77"/>
      <c r="H19" s="77"/>
      <c r="I19" s="78" t="str">
        <f>+IF(Tabla26[[#This Row],[Ganancia Total]]=J19,"✔","✘")</f>
        <v>✘</v>
      </c>
      <c r="J19" s="57">
        <v>50684.999999999993</v>
      </c>
    </row>
    <row r="20" spans="1:10" x14ac:dyDescent="0.3">
      <c r="A20" s="79"/>
      <c r="B20" s="73">
        <v>45068</v>
      </c>
      <c r="C20" s="74" t="s">
        <v>100</v>
      </c>
      <c r="D20" s="75"/>
      <c r="E20" s="76">
        <v>32</v>
      </c>
      <c r="F20" s="77"/>
      <c r="G20" s="77"/>
      <c r="H20" s="77"/>
      <c r="I20" s="78" t="str">
        <f>+IF(Tabla26[[#This Row],[Ganancia Total]]=J20,"✔","✘")</f>
        <v>✘</v>
      </c>
      <c r="J20" s="57">
        <v>152640</v>
      </c>
    </row>
    <row r="21" spans="1:10" x14ac:dyDescent="0.3">
      <c r="A21" s="79"/>
      <c r="B21" s="73">
        <v>45069</v>
      </c>
      <c r="C21" s="74" t="s">
        <v>101</v>
      </c>
      <c r="D21" s="75"/>
      <c r="E21" s="76">
        <v>10</v>
      </c>
      <c r="F21" s="77"/>
      <c r="G21" s="77"/>
      <c r="H21" s="77"/>
      <c r="I21" s="78" t="str">
        <f>+IF(Tabla26[[#This Row],[Ganancia Total]]=J21,"✔","✘")</f>
        <v>✘</v>
      </c>
      <c r="J21" s="57">
        <v>44415</v>
      </c>
    </row>
    <row r="22" spans="1:10" x14ac:dyDescent="0.3">
      <c r="A22" s="79"/>
      <c r="B22" s="73">
        <v>45070</v>
      </c>
      <c r="C22" s="74" t="s">
        <v>102</v>
      </c>
      <c r="D22" s="75"/>
      <c r="E22" s="76">
        <v>49</v>
      </c>
      <c r="F22" s="77"/>
      <c r="G22" s="77"/>
      <c r="H22" s="77"/>
      <c r="I22" s="78" t="str">
        <f>+IF(Tabla26[[#This Row],[Ganancia Total]]=J22,"✔","✘")</f>
        <v>✘</v>
      </c>
      <c r="J22" s="57">
        <v>190365</v>
      </c>
    </row>
    <row r="23" spans="1:10" x14ac:dyDescent="0.3">
      <c r="A23" s="79"/>
      <c r="B23" s="73">
        <v>45071</v>
      </c>
      <c r="C23" s="74" t="s">
        <v>103</v>
      </c>
      <c r="D23" s="75"/>
      <c r="E23" s="76">
        <v>32</v>
      </c>
      <c r="F23" s="77"/>
      <c r="G23" s="77"/>
      <c r="H23" s="77"/>
      <c r="I23" s="78" t="str">
        <f>+IF(Tabla26[[#This Row],[Ganancia Total]]=J23,"✔","✘")</f>
        <v>✘</v>
      </c>
      <c r="J23" s="57">
        <v>134428.80000000005</v>
      </c>
    </row>
    <row r="24" spans="1:10" x14ac:dyDescent="0.3">
      <c r="A24" s="79"/>
      <c r="B24" s="73">
        <v>45072</v>
      </c>
      <c r="C24" s="74" t="s">
        <v>104</v>
      </c>
      <c r="D24" s="75"/>
      <c r="E24" s="76">
        <v>4</v>
      </c>
      <c r="F24" s="77"/>
      <c r="G24" s="77"/>
      <c r="H24" s="77"/>
      <c r="I24" s="78" t="str">
        <f>+IF(Tabla26[[#This Row],[Ganancia Total]]=J24,"✔","✘")</f>
        <v>✘</v>
      </c>
      <c r="J24" s="57">
        <v>13332</v>
      </c>
    </row>
    <row r="25" spans="1:10" x14ac:dyDescent="0.3">
      <c r="A25" s="79"/>
      <c r="B25" s="73">
        <v>45075</v>
      </c>
      <c r="C25" s="74" t="s">
        <v>105</v>
      </c>
      <c r="D25" s="75"/>
      <c r="E25" s="76">
        <v>3</v>
      </c>
      <c r="F25" s="77"/>
      <c r="G25" s="77"/>
      <c r="H25" s="77"/>
      <c r="I25" s="78" t="str">
        <f>+IF(Tabla26[[#This Row],[Ganancia Total]]=J25,"✔","✘")</f>
        <v>✘</v>
      </c>
      <c r="J25" s="57">
        <v>5260.5</v>
      </c>
    </row>
    <row r="26" spans="1:10" x14ac:dyDescent="0.3">
      <c r="A26" s="79"/>
      <c r="B26" s="73">
        <v>45076</v>
      </c>
      <c r="C26" s="74" t="s">
        <v>106</v>
      </c>
      <c r="D26" s="75"/>
      <c r="E26" s="76">
        <v>31</v>
      </c>
      <c r="F26" s="77"/>
      <c r="G26" s="77"/>
      <c r="H26" s="77"/>
      <c r="I26" s="78" t="str">
        <f>+IF(Tabla26[[#This Row],[Ganancia Total]]=J26,"✔","✘")</f>
        <v>✘</v>
      </c>
      <c r="J26" s="57">
        <v>41319.899999999987</v>
      </c>
    </row>
    <row r="27" spans="1:10" x14ac:dyDescent="0.3">
      <c r="A27" s="79"/>
      <c r="B27" s="73">
        <v>45077</v>
      </c>
      <c r="C27" s="74" t="s">
        <v>107</v>
      </c>
      <c r="D27" s="75"/>
      <c r="E27" s="76">
        <v>53</v>
      </c>
      <c r="F27" s="77"/>
      <c r="G27" s="77"/>
      <c r="H27" s="77"/>
      <c r="I27" s="78" t="str">
        <f>+IF(Tabla26[[#This Row],[Ganancia Total]]=J27,"✔","✘")</f>
        <v>✘</v>
      </c>
      <c r="J27" s="57">
        <v>150445.80000000002</v>
      </c>
    </row>
    <row r="28" spans="1:10" x14ac:dyDescent="0.3">
      <c r="A28" s="79"/>
      <c r="B28" s="73">
        <v>45078</v>
      </c>
      <c r="C28" s="74" t="s">
        <v>108</v>
      </c>
      <c r="D28" s="75"/>
      <c r="E28" s="76">
        <v>28</v>
      </c>
      <c r="F28" s="77"/>
      <c r="G28" s="77"/>
      <c r="H28" s="77"/>
      <c r="I28" s="78" t="str">
        <f>+IF(Tabla26[[#This Row],[Ganancia Total]]=J28,"✔","✘")</f>
        <v>✘</v>
      </c>
      <c r="J28" s="57">
        <v>39580.80000000001</v>
      </c>
    </row>
    <row r="29" spans="1:10" x14ac:dyDescent="0.3">
      <c r="A29" s="79"/>
      <c r="B29" s="73">
        <v>45079</v>
      </c>
      <c r="C29" s="74" t="s">
        <v>109</v>
      </c>
      <c r="D29" s="75"/>
      <c r="E29" s="76">
        <v>35</v>
      </c>
      <c r="F29" s="77"/>
      <c r="G29" s="77"/>
      <c r="H29" s="77"/>
      <c r="I29" s="78" t="str">
        <f>+IF(Tabla26[[#This Row],[Ganancia Total]]=J29,"✔","✘")</f>
        <v>✘</v>
      </c>
      <c r="J29" s="57">
        <v>5985</v>
      </c>
    </row>
    <row r="30" spans="1:10" x14ac:dyDescent="0.3">
      <c r="A30" s="79"/>
      <c r="B30" s="73">
        <v>45082</v>
      </c>
      <c r="C30" s="74" t="s">
        <v>110</v>
      </c>
      <c r="D30" s="75"/>
      <c r="E30" s="76">
        <v>15</v>
      </c>
      <c r="F30" s="77"/>
      <c r="G30" s="77"/>
      <c r="H30" s="77"/>
      <c r="I30" s="78" t="str">
        <f>+IF(Tabla26[[#This Row],[Ganancia Total]]=J30,"✔","✘")</f>
        <v>✘</v>
      </c>
      <c r="J30" s="57">
        <v>126067.5</v>
      </c>
    </row>
    <row r="31" spans="1:10" x14ac:dyDescent="0.3">
      <c r="A31" s="79"/>
      <c r="B31" s="73">
        <v>45083</v>
      </c>
      <c r="C31" s="74" t="s">
        <v>111</v>
      </c>
      <c r="D31" s="75"/>
      <c r="E31" s="76">
        <v>7</v>
      </c>
      <c r="F31" s="77"/>
      <c r="G31" s="77"/>
      <c r="H31" s="77"/>
      <c r="I31" s="78" t="str">
        <f>+IF(Tabla26[[#This Row],[Ganancia Total]]=J31,"✔","✘")</f>
        <v>✘</v>
      </c>
      <c r="J31" s="57">
        <v>72697.800000000017</v>
      </c>
    </row>
    <row r="32" spans="1:10" x14ac:dyDescent="0.3">
      <c r="A32" s="79"/>
      <c r="B32" s="73">
        <v>45084</v>
      </c>
      <c r="C32" s="74" t="s">
        <v>112</v>
      </c>
      <c r="D32" s="75"/>
      <c r="E32" s="76">
        <v>53</v>
      </c>
      <c r="F32" s="77"/>
      <c r="G32" s="77"/>
      <c r="H32" s="77"/>
      <c r="I32" s="78" t="str">
        <f>+IF(Tabla26[[#This Row],[Ganancia Total]]=J32,"✔","✘")</f>
        <v>✘</v>
      </c>
      <c r="J32" s="57">
        <v>58003.199999999983</v>
      </c>
    </row>
    <row r="33" spans="1:10" x14ac:dyDescent="0.3">
      <c r="A33" s="79"/>
      <c r="B33" s="73">
        <v>45085</v>
      </c>
      <c r="C33" s="74" t="s">
        <v>113</v>
      </c>
      <c r="D33" s="75"/>
      <c r="E33" s="76">
        <v>51</v>
      </c>
      <c r="F33" s="77"/>
      <c r="G33" s="77"/>
      <c r="H33" s="77"/>
      <c r="I33" s="78" t="str">
        <f>+IF(Tabla26[[#This Row],[Ganancia Total]]=J33,"✔","✘")</f>
        <v>✘</v>
      </c>
      <c r="J33" s="57">
        <v>72338.39999999998</v>
      </c>
    </row>
    <row r="34" spans="1:10" x14ac:dyDescent="0.3">
      <c r="A34" s="79"/>
      <c r="B34" s="73">
        <v>45086</v>
      </c>
      <c r="C34" s="74" t="s">
        <v>114</v>
      </c>
      <c r="D34" s="75"/>
      <c r="E34" s="76">
        <v>40</v>
      </c>
      <c r="F34" s="77"/>
      <c r="G34" s="77"/>
      <c r="H34" s="77"/>
      <c r="I34" s="78" t="str">
        <f>+IF(Tabla26[[#This Row],[Ganancia Total]]=J34,"✔","✘")</f>
        <v>✘</v>
      </c>
      <c r="J34" s="57">
        <v>37955.999999999985</v>
      </c>
    </row>
    <row r="35" spans="1:10" x14ac:dyDescent="0.3">
      <c r="A35" s="79"/>
      <c r="B35" s="73">
        <v>45089</v>
      </c>
      <c r="C35" s="74" t="s">
        <v>115</v>
      </c>
      <c r="D35" s="75"/>
      <c r="E35" s="76">
        <v>5</v>
      </c>
      <c r="F35" s="77"/>
      <c r="G35" s="77"/>
      <c r="H35" s="77"/>
      <c r="I35" s="78" t="str">
        <f>+IF(Tabla26[[#This Row],[Ganancia Total]]=J35,"✔","✘")</f>
        <v>✘</v>
      </c>
      <c r="J35" s="57">
        <v>4587</v>
      </c>
    </row>
    <row r="36" spans="1:10" x14ac:dyDescent="0.3">
      <c r="A36" s="79"/>
      <c r="B36" s="73">
        <v>45090</v>
      </c>
      <c r="C36" s="74" t="s">
        <v>116</v>
      </c>
      <c r="D36" s="75"/>
      <c r="E36" s="76">
        <v>42</v>
      </c>
      <c r="F36" s="77"/>
      <c r="G36" s="77"/>
      <c r="H36" s="77"/>
      <c r="I36" s="78" t="str">
        <f>+IF(Tabla26[[#This Row],[Ganancia Total]]=J36,"✔","✘")</f>
        <v>✘</v>
      </c>
      <c r="J36" s="57">
        <v>15183</v>
      </c>
    </row>
    <row r="37" spans="1:10" x14ac:dyDescent="0.3">
      <c r="A37" s="79"/>
      <c r="B37" s="73">
        <v>45091</v>
      </c>
      <c r="C37" s="74" t="s">
        <v>117</v>
      </c>
      <c r="D37" s="75"/>
      <c r="E37" s="76">
        <v>42</v>
      </c>
      <c r="F37" s="77"/>
      <c r="G37" s="77"/>
      <c r="H37" s="77"/>
      <c r="I37" s="78" t="str">
        <f>+IF(Tabla26[[#This Row],[Ganancia Total]]=J37,"✔","✘")</f>
        <v>✘</v>
      </c>
      <c r="J37" s="57">
        <v>45360</v>
      </c>
    </row>
    <row r="38" spans="1:10" x14ac:dyDescent="0.3">
      <c r="A38" s="79"/>
      <c r="B38" s="73">
        <v>45092</v>
      </c>
      <c r="C38" s="74" t="s">
        <v>118</v>
      </c>
      <c r="D38" s="75"/>
      <c r="E38" s="76">
        <v>42</v>
      </c>
      <c r="F38" s="77"/>
      <c r="G38" s="77"/>
      <c r="H38" s="77"/>
      <c r="I38" s="78" t="str">
        <f>+IF(Tabla26[[#This Row],[Ganancia Total]]=J38,"✔","✘")</f>
        <v>✘</v>
      </c>
      <c r="J38" s="57">
        <v>70963.200000000012</v>
      </c>
    </row>
    <row r="39" spans="1:10" x14ac:dyDescent="0.3">
      <c r="A39" s="79"/>
      <c r="B39" s="73">
        <v>45093</v>
      </c>
      <c r="C39" s="74" t="s">
        <v>119</v>
      </c>
      <c r="D39" s="75"/>
      <c r="E39" s="76">
        <v>53</v>
      </c>
      <c r="F39" s="77"/>
      <c r="G39" s="77"/>
      <c r="H39" s="77"/>
      <c r="I39" s="78" t="str">
        <f>+IF(Tabla26[[#This Row],[Ganancia Total]]=J39,"✔","✘")</f>
        <v>✘</v>
      </c>
      <c r="J39" s="57">
        <v>121348.80000000002</v>
      </c>
    </row>
    <row r="40" spans="1:10" x14ac:dyDescent="0.3">
      <c r="A40" s="79"/>
      <c r="B40" s="73">
        <v>45096</v>
      </c>
      <c r="C40" s="74" t="s">
        <v>120</v>
      </c>
      <c r="D40" s="75"/>
      <c r="E40" s="76">
        <v>14</v>
      </c>
      <c r="F40" s="77"/>
      <c r="G40" s="77"/>
      <c r="H40" s="77"/>
      <c r="I40" s="78" t="str">
        <f>+IF(Tabla26[[#This Row],[Ganancia Total]]=J40,"✔","✘")</f>
        <v>✘</v>
      </c>
      <c r="J40" s="57">
        <v>35960.400000000009</v>
      </c>
    </row>
    <row r="41" spans="1:10" x14ac:dyDescent="0.3">
      <c r="A41" s="79"/>
      <c r="B41" s="73">
        <v>45097</v>
      </c>
      <c r="C41" s="74" t="s">
        <v>121</v>
      </c>
      <c r="D41" s="75"/>
      <c r="E41" s="76">
        <v>38</v>
      </c>
      <c r="F41" s="77"/>
      <c r="G41" s="77"/>
      <c r="H41" s="77"/>
      <c r="I41" s="78" t="str">
        <f>+IF(Tabla26[[#This Row],[Ganancia Total]]=J41,"✔","✘")</f>
        <v>✘</v>
      </c>
      <c r="J41" s="57">
        <v>78568.800000000017</v>
      </c>
    </row>
    <row r="42" spans="1:10" x14ac:dyDescent="0.3">
      <c r="A42" s="79"/>
      <c r="B42" s="73">
        <v>45098</v>
      </c>
      <c r="C42" s="74" t="s">
        <v>122</v>
      </c>
      <c r="D42" s="75"/>
      <c r="E42" s="76">
        <v>54</v>
      </c>
      <c r="F42" s="77"/>
      <c r="G42" s="77"/>
      <c r="H42" s="77"/>
      <c r="I42" s="78" t="str">
        <f>+IF(Tabla26[[#This Row],[Ganancia Total]]=J42,"✔","✘")</f>
        <v>✘</v>
      </c>
      <c r="J42" s="57">
        <v>127850.40000000002</v>
      </c>
    </row>
    <row r="43" spans="1:10" x14ac:dyDescent="0.3">
      <c r="A43" s="79"/>
      <c r="B43" s="73">
        <v>45099</v>
      </c>
      <c r="C43" s="74" t="s">
        <v>123</v>
      </c>
      <c r="D43" s="75"/>
      <c r="E43" s="76">
        <v>6</v>
      </c>
      <c r="F43" s="77"/>
      <c r="G43" s="77"/>
      <c r="H43" s="77"/>
      <c r="I43" s="78" t="str">
        <f>+IF(Tabla26[[#This Row],[Ganancia Total]]=J43,"✔","✘")</f>
        <v>✘</v>
      </c>
      <c r="J43" s="57">
        <v>4257</v>
      </c>
    </row>
    <row r="44" spans="1:10" x14ac:dyDescent="0.3">
      <c r="A44" s="79"/>
      <c r="B44" s="73">
        <v>45100</v>
      </c>
      <c r="C44" s="74" t="s">
        <v>124</v>
      </c>
      <c r="D44" s="75"/>
      <c r="E44" s="76">
        <v>40</v>
      </c>
      <c r="F44" s="77"/>
      <c r="G44" s="77"/>
      <c r="H44" s="77"/>
      <c r="I44" s="78" t="str">
        <f>+IF(Tabla26[[#This Row],[Ganancia Total]]=J44,"✔","✘")</f>
        <v>✘</v>
      </c>
      <c r="J44" s="57">
        <v>74772</v>
      </c>
    </row>
    <row r="45" spans="1:10" x14ac:dyDescent="0.3">
      <c r="A45" s="79"/>
      <c r="B45" s="73">
        <v>45103</v>
      </c>
      <c r="C45" s="74" t="s">
        <v>125</v>
      </c>
      <c r="D45" s="75"/>
      <c r="E45" s="76">
        <v>50</v>
      </c>
      <c r="F45" s="77"/>
      <c r="G45" s="77"/>
      <c r="H45" s="77"/>
      <c r="I45" s="78" t="str">
        <f>+IF(Tabla26[[#This Row],[Ganancia Total]]=J45,"✔","✘")</f>
        <v>✘</v>
      </c>
      <c r="J45" s="57">
        <v>134414.99999999997</v>
      </c>
    </row>
    <row r="46" spans="1:10" x14ac:dyDescent="0.3">
      <c r="A46" s="79"/>
      <c r="B46" s="73">
        <v>45104</v>
      </c>
      <c r="C46" s="74" t="s">
        <v>126</v>
      </c>
      <c r="D46" s="75"/>
      <c r="E46" s="76">
        <v>33</v>
      </c>
      <c r="F46" s="77"/>
      <c r="G46" s="77"/>
      <c r="H46" s="77"/>
      <c r="I46" s="78" t="str">
        <f>+IF(Tabla26[[#This Row],[Ganancia Total]]=J46,"✔","✘")</f>
        <v>✘</v>
      </c>
      <c r="J46" s="57">
        <v>34402.5</v>
      </c>
    </row>
    <row r="47" spans="1:10" x14ac:dyDescent="0.3">
      <c r="A47" s="79"/>
      <c r="B47" s="73">
        <v>45105</v>
      </c>
      <c r="C47" s="74" t="s">
        <v>127</v>
      </c>
      <c r="D47" s="75"/>
      <c r="E47" s="76">
        <v>43</v>
      </c>
      <c r="F47" s="77"/>
      <c r="G47" s="77"/>
      <c r="H47" s="77"/>
      <c r="I47" s="78" t="str">
        <f>+IF(Tabla26[[#This Row],[Ganancia Total]]=J47,"✔","✘")</f>
        <v>✘</v>
      </c>
      <c r="J47" s="57">
        <v>67144.5</v>
      </c>
    </row>
    <row r="48" spans="1:10" x14ac:dyDescent="0.3">
      <c r="A48" s="79"/>
      <c r="B48" s="73">
        <v>45106</v>
      </c>
      <c r="C48" s="74" t="s">
        <v>128</v>
      </c>
      <c r="D48" s="75"/>
      <c r="E48" s="76">
        <v>51</v>
      </c>
      <c r="F48" s="77"/>
      <c r="G48" s="77"/>
      <c r="H48" s="77"/>
      <c r="I48" s="78" t="str">
        <f>+IF(Tabla26[[#This Row],[Ganancia Total]]=J48,"✔","✘")</f>
        <v>✘</v>
      </c>
      <c r="J48" s="57">
        <v>113847.29999999996</v>
      </c>
    </row>
    <row r="49" spans="1:10" x14ac:dyDescent="0.3">
      <c r="A49" s="79"/>
      <c r="B49" s="73">
        <v>45107</v>
      </c>
      <c r="C49" s="74" t="s">
        <v>129</v>
      </c>
      <c r="D49" s="75"/>
      <c r="E49" s="76">
        <v>7</v>
      </c>
      <c r="F49" s="77"/>
      <c r="G49" s="77"/>
      <c r="H49" s="77"/>
      <c r="I49" s="78" t="str">
        <f>+IF(Tabla26[[#This Row],[Ganancia Total]]=J49,"✔","✘")</f>
        <v>✘</v>
      </c>
      <c r="J49" s="57">
        <v>9922.5</v>
      </c>
    </row>
    <row r="50" spans="1:10" x14ac:dyDescent="0.3">
      <c r="A50" s="79"/>
      <c r="B50" s="73">
        <v>45110</v>
      </c>
      <c r="C50" s="74" t="s">
        <v>130</v>
      </c>
      <c r="D50" s="75"/>
      <c r="E50" s="76">
        <v>17</v>
      </c>
      <c r="F50" s="77"/>
      <c r="G50" s="77"/>
      <c r="H50" s="77"/>
      <c r="I50" s="78" t="str">
        <f>+IF(Tabla26[[#This Row],[Ganancia Total]]=J50,"✔","✘")</f>
        <v>✘</v>
      </c>
      <c r="J50" s="57">
        <v>95298.599999999991</v>
      </c>
    </row>
    <row r="51" spans="1:10" x14ac:dyDescent="0.3">
      <c r="A51" s="79"/>
      <c r="B51" s="73">
        <v>45111</v>
      </c>
      <c r="C51" s="74" t="s">
        <v>131</v>
      </c>
      <c r="D51" s="75"/>
      <c r="E51" s="76">
        <v>36</v>
      </c>
      <c r="F51" s="77"/>
      <c r="G51" s="77"/>
      <c r="H51" s="77"/>
      <c r="I51" s="78" t="str">
        <f>+IF(Tabla26[[#This Row],[Ganancia Total]]=J51,"✔","✘")</f>
        <v>✘</v>
      </c>
      <c r="J51" s="57">
        <v>50835.600000000013</v>
      </c>
    </row>
    <row r="52" spans="1:10" x14ac:dyDescent="0.3">
      <c r="A52" s="79"/>
      <c r="B52" s="73">
        <v>45112</v>
      </c>
      <c r="C52" s="74" t="s">
        <v>132</v>
      </c>
      <c r="D52" s="75"/>
      <c r="E52" s="76">
        <v>4</v>
      </c>
      <c r="F52" s="77"/>
      <c r="G52" s="77"/>
      <c r="H52" s="77"/>
      <c r="I52" s="78" t="str">
        <f>+IF(Tabla26[[#This Row],[Ganancia Total]]=J52,"✔","✘")</f>
        <v>✘</v>
      </c>
      <c r="J52" s="57">
        <v>4677.5999999999985</v>
      </c>
    </row>
    <row r="53" spans="1:10" x14ac:dyDescent="0.3">
      <c r="A53" s="79"/>
      <c r="B53" s="73">
        <v>45113</v>
      </c>
      <c r="C53" s="74" t="s">
        <v>133</v>
      </c>
      <c r="D53" s="75"/>
      <c r="E53" s="76">
        <v>41</v>
      </c>
      <c r="F53" s="77"/>
      <c r="G53" s="77"/>
      <c r="H53" s="77"/>
      <c r="I53" s="78" t="str">
        <f>+IF(Tabla26[[#This Row],[Ganancia Total]]=J53,"✔","✘")</f>
        <v>✘</v>
      </c>
      <c r="J53" s="57">
        <v>36346.5</v>
      </c>
    </row>
    <row r="54" spans="1:10" x14ac:dyDescent="0.3">
      <c r="A54" s="79"/>
      <c r="B54" s="73">
        <v>45114</v>
      </c>
      <c r="C54" s="74" t="s">
        <v>134</v>
      </c>
      <c r="D54" s="75"/>
      <c r="E54" s="76">
        <v>54</v>
      </c>
      <c r="F54" s="77"/>
      <c r="G54" s="77"/>
      <c r="H54" s="77"/>
      <c r="I54" s="78" t="str">
        <f>+IF(Tabla26[[#This Row],[Ganancia Total]]=J54,"✔","✘")</f>
        <v>✘</v>
      </c>
      <c r="J54" s="57">
        <v>59097.599999999977</v>
      </c>
    </row>
    <row r="55" spans="1:10" x14ac:dyDescent="0.3">
      <c r="A55" s="79"/>
      <c r="B55" s="73">
        <v>45117</v>
      </c>
      <c r="C55" s="74" t="s">
        <v>123</v>
      </c>
      <c r="D55" s="75"/>
      <c r="E55" s="76">
        <v>1</v>
      </c>
      <c r="F55" s="77"/>
      <c r="G55" s="77"/>
      <c r="H55" s="77"/>
      <c r="I55" s="78" t="str">
        <f>+IF(Tabla26[[#This Row],[Ganancia Total]]=J55,"✔","✘")</f>
        <v>✘</v>
      </c>
      <c r="J55" s="57">
        <v>709.5</v>
      </c>
    </row>
    <row r="56" spans="1:10" x14ac:dyDescent="0.3">
      <c r="A56" s="79"/>
      <c r="B56" s="73">
        <v>45118</v>
      </c>
      <c r="C56" s="74" t="s">
        <v>124</v>
      </c>
      <c r="D56" s="75"/>
      <c r="E56" s="76">
        <v>2</v>
      </c>
      <c r="F56" s="77"/>
      <c r="G56" s="77"/>
      <c r="H56" s="77"/>
      <c r="I56" s="78" t="str">
        <f>+IF(Tabla26[[#This Row],[Ganancia Total]]=J56,"✔","✘")</f>
        <v>✘</v>
      </c>
      <c r="J56" s="57">
        <v>3738.6000000000004</v>
      </c>
    </row>
    <row r="57" spans="1:10" x14ac:dyDescent="0.3">
      <c r="A57" s="79"/>
      <c r="B57" s="73">
        <v>45119</v>
      </c>
      <c r="C57" s="74" t="s">
        <v>125</v>
      </c>
      <c r="D57" s="75"/>
      <c r="E57" s="76">
        <v>11</v>
      </c>
      <c r="F57" s="77"/>
      <c r="G57" s="77"/>
      <c r="H57" s="77"/>
      <c r="I57" s="78" t="str">
        <f>+IF(Tabla26[[#This Row],[Ganancia Total]]=J57,"✔","✘")</f>
        <v>✘</v>
      </c>
      <c r="J57" s="57">
        <v>29571.299999999992</v>
      </c>
    </row>
    <row r="58" spans="1:10" x14ac:dyDescent="0.3">
      <c r="A58" s="79"/>
      <c r="B58" s="73">
        <v>45120</v>
      </c>
      <c r="C58" s="74" t="s">
        <v>126</v>
      </c>
      <c r="D58" s="75"/>
      <c r="E58" s="76">
        <v>32</v>
      </c>
      <c r="F58" s="77"/>
      <c r="G58" s="77"/>
      <c r="H58" s="77"/>
      <c r="I58" s="78" t="str">
        <f>+IF(Tabla26[[#This Row],[Ganancia Total]]=J58,"✔","✘")</f>
        <v>✘</v>
      </c>
      <c r="J58" s="57">
        <v>33360</v>
      </c>
    </row>
    <row r="59" spans="1:10" x14ac:dyDescent="0.3">
      <c r="A59" s="79"/>
      <c r="B59" s="73">
        <v>45121</v>
      </c>
      <c r="C59" s="74" t="s">
        <v>127</v>
      </c>
      <c r="D59" s="75"/>
      <c r="E59" s="76">
        <v>52</v>
      </c>
      <c r="F59" s="77"/>
      <c r="G59" s="77"/>
      <c r="H59" s="77"/>
      <c r="I59" s="78" t="str">
        <f>+IF(Tabla26[[#This Row],[Ganancia Total]]=J59,"✔","✘")</f>
        <v>✘</v>
      </c>
      <c r="J59" s="57">
        <v>81198</v>
      </c>
    </row>
    <row r="60" spans="1:10" x14ac:dyDescent="0.3">
      <c r="A60" s="79"/>
      <c r="B60" s="73">
        <v>45124</v>
      </c>
      <c r="C60" s="74" t="s">
        <v>128</v>
      </c>
      <c r="D60" s="75"/>
      <c r="E60" s="76">
        <v>54</v>
      </c>
      <c r="F60" s="77"/>
      <c r="G60" s="77"/>
      <c r="H60" s="77"/>
      <c r="I60" s="78" t="str">
        <f>+IF(Tabla26[[#This Row],[Ganancia Total]]=J60,"✔","✘")</f>
        <v>✘</v>
      </c>
      <c r="J60" s="57">
        <v>120544.19999999995</v>
      </c>
    </row>
    <row r="61" spans="1:10" x14ac:dyDescent="0.3">
      <c r="A61" s="79"/>
      <c r="B61" s="73">
        <v>45125</v>
      </c>
      <c r="C61" s="74" t="s">
        <v>129</v>
      </c>
      <c r="D61" s="75"/>
      <c r="E61" s="76">
        <v>48</v>
      </c>
      <c r="F61" s="77"/>
      <c r="G61" s="77"/>
      <c r="H61" s="77"/>
      <c r="I61" s="78" t="str">
        <f>+IF(Tabla26[[#This Row],[Ganancia Total]]=J61,"✔","✘")</f>
        <v>✘</v>
      </c>
      <c r="J61" s="57">
        <v>68040</v>
      </c>
    </row>
    <row r="62" spans="1:10" x14ac:dyDescent="0.3">
      <c r="A62" s="79"/>
      <c r="B62" s="73">
        <v>45126</v>
      </c>
      <c r="C62" s="74" t="s">
        <v>130</v>
      </c>
      <c r="D62" s="75"/>
      <c r="E62" s="76">
        <v>3</v>
      </c>
      <c r="F62" s="77"/>
      <c r="G62" s="77"/>
      <c r="H62" s="77"/>
      <c r="I62" s="78" t="str">
        <f>+IF(Tabla26[[#This Row],[Ganancia Total]]=J62,"✔","✘")</f>
        <v>✘</v>
      </c>
      <c r="J62" s="57">
        <v>16817.399999999998</v>
      </c>
    </row>
    <row r="63" spans="1:10" x14ac:dyDescent="0.3">
      <c r="A63" s="79"/>
      <c r="B63" s="73">
        <v>45127</v>
      </c>
      <c r="C63" s="74" t="s">
        <v>131</v>
      </c>
      <c r="D63" s="75"/>
      <c r="E63" s="76">
        <v>40</v>
      </c>
      <c r="F63" s="77"/>
      <c r="G63" s="77"/>
      <c r="H63" s="77"/>
      <c r="I63" s="78" t="str">
        <f>+IF(Tabla26[[#This Row],[Ganancia Total]]=J63,"✔","✘")</f>
        <v>✘</v>
      </c>
      <c r="J63" s="57">
        <v>56484.000000000015</v>
      </c>
    </row>
    <row r="64" spans="1:10" x14ac:dyDescent="0.3">
      <c r="A64" s="79"/>
      <c r="B64" s="73">
        <v>45128</v>
      </c>
      <c r="C64" s="74" t="s">
        <v>132</v>
      </c>
      <c r="D64" s="75"/>
      <c r="E64" s="76">
        <v>35</v>
      </c>
      <c r="F64" s="77"/>
      <c r="G64" s="77"/>
      <c r="H64" s="77"/>
      <c r="I64" s="78" t="str">
        <f>+IF(Tabla26[[#This Row],[Ganancia Total]]=J64,"✔","✘")</f>
        <v>✘</v>
      </c>
      <c r="J64" s="57">
        <v>40928.999999999985</v>
      </c>
    </row>
    <row r="65" spans="1:10" x14ac:dyDescent="0.3">
      <c r="A65" s="79"/>
      <c r="B65" s="73">
        <v>45131</v>
      </c>
      <c r="C65" s="74" t="s">
        <v>133</v>
      </c>
      <c r="D65" s="75"/>
      <c r="E65" s="76">
        <v>16</v>
      </c>
      <c r="F65" s="77"/>
      <c r="G65" s="77"/>
      <c r="H65" s="77"/>
      <c r="I65" s="78" t="str">
        <f>+IF(Tabla26[[#This Row],[Ganancia Total]]=J65,"✔","✘")</f>
        <v>✘</v>
      </c>
      <c r="J65" s="57">
        <v>14184</v>
      </c>
    </row>
    <row r="66" spans="1:10" x14ac:dyDescent="0.3">
      <c r="A66" s="79"/>
      <c r="B66" s="73">
        <v>45132</v>
      </c>
      <c r="C66" s="74" t="s">
        <v>134</v>
      </c>
      <c r="D66" s="75"/>
      <c r="E66" s="76">
        <v>17</v>
      </c>
      <c r="F66" s="77"/>
      <c r="G66" s="77"/>
      <c r="H66" s="77"/>
      <c r="I66" s="78" t="str">
        <f>+IF(Tabla26[[#This Row],[Ganancia Total]]=J66,"✔","✘")</f>
        <v>✘</v>
      </c>
      <c r="J66" s="57">
        <v>18604.799999999996</v>
      </c>
    </row>
    <row r="67" spans="1:10" x14ac:dyDescent="0.3">
      <c r="A67" s="79"/>
      <c r="B67" s="73">
        <v>45133</v>
      </c>
      <c r="C67" s="74" t="s">
        <v>107</v>
      </c>
      <c r="D67" s="75"/>
      <c r="E67" s="76">
        <v>48</v>
      </c>
      <c r="F67" s="77"/>
      <c r="G67" s="77"/>
      <c r="H67" s="77"/>
      <c r="I67" s="78" t="str">
        <f>+IF(Tabla26[[#This Row],[Ganancia Total]]=J67,"✔","✘")</f>
        <v>✘</v>
      </c>
      <c r="J67" s="57">
        <v>136252.80000000002</v>
      </c>
    </row>
    <row r="68" spans="1:10" x14ac:dyDescent="0.3">
      <c r="A68" s="79"/>
      <c r="B68" s="73">
        <v>45134</v>
      </c>
      <c r="C68" s="74" t="s">
        <v>108</v>
      </c>
      <c r="D68" s="75"/>
      <c r="E68" s="76">
        <v>52</v>
      </c>
      <c r="F68" s="77"/>
      <c r="G68" s="77"/>
      <c r="H68" s="77"/>
      <c r="I68" s="78" t="str">
        <f>+IF(Tabla26[[#This Row],[Ganancia Total]]=J68,"✔","✘")</f>
        <v>✘</v>
      </c>
      <c r="J68" s="57">
        <v>73507.200000000012</v>
      </c>
    </row>
    <row r="69" spans="1:10" x14ac:dyDescent="0.3">
      <c r="A69" s="79"/>
      <c r="B69" s="73">
        <v>45135</v>
      </c>
      <c r="C69" s="74" t="s">
        <v>109</v>
      </c>
      <c r="D69" s="75"/>
      <c r="E69" s="76">
        <v>4</v>
      </c>
      <c r="F69" s="77"/>
      <c r="G69" s="77"/>
      <c r="H69" s="77"/>
      <c r="I69" s="78" t="str">
        <f>+IF(Tabla26[[#This Row],[Ganancia Total]]=J69,"✔","✘")</f>
        <v>✘</v>
      </c>
      <c r="J69" s="57">
        <v>684</v>
      </c>
    </row>
    <row r="70" spans="1:10" x14ac:dyDescent="0.3">
      <c r="A70" s="79"/>
      <c r="B70" s="73">
        <v>45138</v>
      </c>
      <c r="C70" s="74" t="s">
        <v>110</v>
      </c>
      <c r="D70" s="75"/>
      <c r="E70" s="76">
        <v>43</v>
      </c>
      <c r="F70" s="77"/>
      <c r="G70" s="77"/>
      <c r="H70" s="77"/>
      <c r="I70" s="78" t="str">
        <f>+IF(Tabla26[[#This Row],[Ganancia Total]]=J70,"✔","✘")</f>
        <v>✘</v>
      </c>
      <c r="J70" s="57">
        <v>361393.5</v>
      </c>
    </row>
    <row r="71" spans="1:10" x14ac:dyDescent="0.3">
      <c r="A71" s="79"/>
      <c r="B71" s="73">
        <v>45139</v>
      </c>
      <c r="C71" s="74" t="s">
        <v>111</v>
      </c>
      <c r="D71" s="75"/>
      <c r="E71" s="76">
        <v>54</v>
      </c>
      <c r="F71" s="77"/>
      <c r="G71" s="77"/>
      <c r="H71" s="77"/>
      <c r="I71" s="78" t="str">
        <f>+IF(Tabla26[[#This Row],[Ganancia Total]]=J71,"✔","✘")</f>
        <v>✘</v>
      </c>
      <c r="J71" s="57">
        <v>560811.60000000009</v>
      </c>
    </row>
    <row r="72" spans="1:10" x14ac:dyDescent="0.3">
      <c r="A72" s="79"/>
      <c r="B72" s="73">
        <v>45140</v>
      </c>
      <c r="C72" s="74" t="s">
        <v>112</v>
      </c>
      <c r="D72" s="75"/>
      <c r="E72" s="76">
        <v>18</v>
      </c>
      <c r="F72" s="77"/>
      <c r="G72" s="77"/>
      <c r="H72" s="77"/>
      <c r="I72" s="78" t="str">
        <f>+IF(Tabla26[[#This Row],[Ganancia Total]]=J72,"✔","✘")</f>
        <v>✘</v>
      </c>
      <c r="J72" s="57">
        <v>19699.199999999993</v>
      </c>
    </row>
    <row r="73" spans="1:10" x14ac:dyDescent="0.3">
      <c r="A73" s="79"/>
      <c r="B73" s="73">
        <v>45141</v>
      </c>
      <c r="C73" s="74" t="s">
        <v>113</v>
      </c>
      <c r="D73" s="75"/>
      <c r="E73" s="76">
        <v>45</v>
      </c>
      <c r="F73" s="77"/>
      <c r="G73" s="77"/>
      <c r="H73" s="77"/>
      <c r="I73" s="78" t="str">
        <f>+IF(Tabla26[[#This Row],[Ganancia Total]]=J73,"✔","✘")</f>
        <v>✘</v>
      </c>
      <c r="J73" s="57">
        <v>63827.999999999985</v>
      </c>
    </row>
    <row r="74" spans="1:10" x14ac:dyDescent="0.3">
      <c r="A74" s="79"/>
      <c r="B74" s="73">
        <v>45142</v>
      </c>
      <c r="C74" s="74" t="s">
        <v>114</v>
      </c>
      <c r="D74" s="75"/>
      <c r="E74" s="76">
        <v>22</v>
      </c>
      <c r="F74" s="77"/>
      <c r="G74" s="77"/>
      <c r="H74" s="77"/>
      <c r="I74" s="78" t="str">
        <f>+IF(Tabla26[[#This Row],[Ganancia Total]]=J74,"✔","✘")</f>
        <v>✘</v>
      </c>
      <c r="J74" s="57">
        <v>20875.799999999992</v>
      </c>
    </row>
    <row r="75" spans="1:10" x14ac:dyDescent="0.3">
      <c r="A75" s="79"/>
      <c r="B75" s="73">
        <v>45145</v>
      </c>
      <c r="C75" s="74" t="s">
        <v>89</v>
      </c>
      <c r="D75" s="75"/>
      <c r="E75" s="76">
        <v>53</v>
      </c>
      <c r="F75" s="77"/>
      <c r="G75" s="77"/>
      <c r="H75" s="77"/>
      <c r="I75" s="78" t="str">
        <f>+IF(Tabla26[[#This Row],[Ganancia Total]]=J75,"✔","✘")</f>
        <v>✘</v>
      </c>
      <c r="J75" s="57">
        <v>78561.900000000009</v>
      </c>
    </row>
    <row r="76" spans="1:10" x14ac:dyDescent="0.3">
      <c r="A76" s="79"/>
      <c r="B76" s="73">
        <v>45146</v>
      </c>
      <c r="C76" s="74" t="s">
        <v>90</v>
      </c>
      <c r="D76" s="75"/>
      <c r="E76" s="76">
        <v>17</v>
      </c>
      <c r="F76" s="77"/>
      <c r="G76" s="77"/>
      <c r="H76" s="77"/>
      <c r="I76" s="78" t="str">
        <f>+IF(Tabla26[[#This Row],[Ganancia Total]]=J76,"✔","✘")</f>
        <v>✘</v>
      </c>
      <c r="J76" s="57">
        <v>26933.100000000002</v>
      </c>
    </row>
    <row r="77" spans="1:10" x14ac:dyDescent="0.3">
      <c r="A77" s="79"/>
      <c r="B77" s="73">
        <v>45147</v>
      </c>
      <c r="C77" s="74" t="s">
        <v>91</v>
      </c>
      <c r="D77" s="75"/>
      <c r="E77" s="76">
        <v>1</v>
      </c>
      <c r="F77" s="77"/>
      <c r="G77" s="77"/>
      <c r="H77" s="77"/>
      <c r="I77" s="78" t="str">
        <f>+IF(Tabla26[[#This Row],[Ganancia Total]]=J77,"✔","✘")</f>
        <v>✘</v>
      </c>
      <c r="J77" s="57">
        <v>3229.5</v>
      </c>
    </row>
    <row r="78" spans="1:10" x14ac:dyDescent="0.3">
      <c r="A78" s="79"/>
      <c r="B78" s="73">
        <v>45148</v>
      </c>
      <c r="C78" s="74" t="s">
        <v>92</v>
      </c>
      <c r="D78" s="75"/>
      <c r="E78" s="76">
        <v>38</v>
      </c>
      <c r="F78" s="77"/>
      <c r="G78" s="77"/>
      <c r="H78" s="77"/>
      <c r="I78" s="78" t="str">
        <f>+IF(Tabla26[[#This Row],[Ganancia Total]]=J78,"✔","✘")</f>
        <v>✘</v>
      </c>
      <c r="J78" s="57">
        <v>2086.2000000000003</v>
      </c>
    </row>
    <row r="79" spans="1:10" x14ac:dyDescent="0.3">
      <c r="A79" s="79"/>
      <c r="B79" s="73">
        <v>45149</v>
      </c>
      <c r="C79" s="74" t="s">
        <v>93</v>
      </c>
      <c r="D79" s="75"/>
      <c r="E79" s="76">
        <v>51</v>
      </c>
      <c r="F79" s="77"/>
      <c r="G79" s="77"/>
      <c r="H79" s="77"/>
      <c r="I79" s="78" t="str">
        <f>+IF(Tabla26[[#This Row],[Ganancia Total]]=J79,"✔","✘")</f>
        <v>✘</v>
      </c>
      <c r="J79" s="57">
        <v>71818.2</v>
      </c>
    </row>
    <row r="80" spans="1:10" x14ac:dyDescent="0.3">
      <c r="A80" s="79"/>
      <c r="B80" s="73">
        <v>45152</v>
      </c>
      <c r="C80" s="74" t="s">
        <v>94</v>
      </c>
      <c r="D80" s="75"/>
      <c r="E80" s="76">
        <v>12</v>
      </c>
      <c r="F80" s="77"/>
      <c r="G80" s="77"/>
      <c r="H80" s="77"/>
      <c r="I80" s="78" t="str">
        <f>+IF(Tabla26[[#This Row],[Ganancia Total]]=J80,"✔","✘")</f>
        <v>✘</v>
      </c>
      <c r="J80" s="57">
        <v>57610.800000000017</v>
      </c>
    </row>
    <row r="81" spans="1:10" x14ac:dyDescent="0.3">
      <c r="A81" s="79"/>
      <c r="B81" s="73">
        <v>45153</v>
      </c>
      <c r="C81" s="74" t="s">
        <v>95</v>
      </c>
      <c r="D81" s="75"/>
      <c r="E81" s="76">
        <v>43</v>
      </c>
      <c r="F81" s="77"/>
      <c r="G81" s="77"/>
      <c r="H81" s="77"/>
      <c r="I81" s="78" t="str">
        <f>+IF(Tabla26[[#This Row],[Ganancia Total]]=J81,"✔","✘")</f>
        <v>✘</v>
      </c>
      <c r="J81" s="57">
        <v>53470.5</v>
      </c>
    </row>
    <row r="82" spans="1:10" x14ac:dyDescent="0.3">
      <c r="A82" s="79"/>
      <c r="B82" s="73">
        <v>45154</v>
      </c>
      <c r="C82" s="74" t="s">
        <v>96</v>
      </c>
      <c r="D82" s="75"/>
      <c r="E82" s="76">
        <v>46</v>
      </c>
      <c r="F82" s="77"/>
      <c r="G82" s="77"/>
      <c r="H82" s="77"/>
      <c r="I82" s="78" t="str">
        <f>+IF(Tabla26[[#This Row],[Ganancia Total]]=J82,"✔","✘")</f>
        <v>✘</v>
      </c>
      <c r="J82" s="57">
        <v>65467.19999999999</v>
      </c>
    </row>
    <row r="83" spans="1:10" x14ac:dyDescent="0.3">
      <c r="A83" s="79"/>
      <c r="B83" s="73">
        <v>45155</v>
      </c>
      <c r="C83" s="74" t="s">
        <v>97</v>
      </c>
      <c r="D83" s="75"/>
      <c r="E83" s="76">
        <v>11</v>
      </c>
      <c r="F83" s="77"/>
      <c r="G83" s="77"/>
      <c r="H83" s="77"/>
      <c r="I83" s="78" t="str">
        <f>+IF(Tabla26[[#This Row],[Ganancia Total]]=J83,"✔","✘")</f>
        <v>✘</v>
      </c>
      <c r="J83" s="57">
        <v>10269.599999999999</v>
      </c>
    </row>
    <row r="84" spans="1:10" x14ac:dyDescent="0.3">
      <c r="A84" s="79"/>
      <c r="B84" s="73">
        <v>45156</v>
      </c>
      <c r="C84" s="74" t="s">
        <v>98</v>
      </c>
      <c r="D84" s="75"/>
      <c r="E84" s="76">
        <v>20</v>
      </c>
      <c r="F84" s="77"/>
      <c r="G84" s="77"/>
      <c r="H84" s="77"/>
      <c r="I84" s="78" t="str">
        <f>+IF(Tabla26[[#This Row],[Ganancia Total]]=J84,"✔","✘")</f>
        <v>✘</v>
      </c>
      <c r="J84" s="57">
        <v>46314.000000000015</v>
      </c>
    </row>
    <row r="85" spans="1:10" x14ac:dyDescent="0.3">
      <c r="A85" s="79"/>
      <c r="B85" s="73">
        <v>45159</v>
      </c>
      <c r="C85" s="74" t="s">
        <v>99</v>
      </c>
      <c r="D85" s="75"/>
      <c r="E85" s="76">
        <v>52</v>
      </c>
      <c r="F85" s="77"/>
      <c r="G85" s="77"/>
      <c r="H85" s="77"/>
      <c r="I85" s="78" t="str">
        <f>+IF(Tabla26[[#This Row],[Ganancia Total]]=J85,"✔","✘")</f>
        <v>✘</v>
      </c>
      <c r="J85" s="57">
        <v>105424.79999999999</v>
      </c>
    </row>
    <row r="86" spans="1:10" x14ac:dyDescent="0.3">
      <c r="A86" s="79"/>
      <c r="B86" s="73">
        <v>45160</v>
      </c>
      <c r="C86" s="74" t="s">
        <v>100</v>
      </c>
      <c r="D86" s="75"/>
      <c r="E86" s="76">
        <v>18</v>
      </c>
      <c r="F86" s="77"/>
      <c r="G86" s="77"/>
      <c r="H86" s="77"/>
      <c r="I86" s="78" t="str">
        <f>+IF(Tabla26[[#This Row],[Ganancia Total]]=J86,"✔","✘")</f>
        <v>✘</v>
      </c>
      <c r="J86" s="57">
        <v>85860</v>
      </c>
    </row>
    <row r="87" spans="1:10" x14ac:dyDescent="0.3">
      <c r="A87" s="79"/>
      <c r="B87" s="73">
        <v>45161</v>
      </c>
      <c r="C87" s="74" t="s">
        <v>101</v>
      </c>
      <c r="D87" s="75"/>
      <c r="E87" s="76">
        <v>9</v>
      </c>
      <c r="F87" s="77"/>
      <c r="G87" s="77"/>
      <c r="H87" s="77"/>
      <c r="I87" s="78" t="str">
        <f>+IF(Tabla26[[#This Row],[Ganancia Total]]=J87,"✔","✘")</f>
        <v>✘</v>
      </c>
      <c r="J87" s="57">
        <v>39973.5</v>
      </c>
    </row>
    <row r="88" spans="1:10" x14ac:dyDescent="0.3">
      <c r="A88" s="79"/>
      <c r="B88" s="73">
        <v>45162</v>
      </c>
      <c r="C88" s="74" t="s">
        <v>102</v>
      </c>
      <c r="D88" s="75"/>
      <c r="E88" s="76">
        <v>53</v>
      </c>
      <c r="F88" s="77"/>
      <c r="G88" s="77"/>
      <c r="H88" s="77"/>
      <c r="I88" s="78" t="str">
        <f>+IF(Tabla26[[#This Row],[Ganancia Total]]=J88,"✔","✘")</f>
        <v>✘</v>
      </c>
      <c r="J88" s="57">
        <v>205905</v>
      </c>
    </row>
    <row r="89" spans="1:10" x14ac:dyDescent="0.3">
      <c r="A89" s="79"/>
      <c r="B89" s="73">
        <v>45163</v>
      </c>
      <c r="C89" s="74" t="s">
        <v>103</v>
      </c>
      <c r="D89" s="75"/>
      <c r="E89" s="76">
        <v>5</v>
      </c>
      <c r="F89" s="77"/>
      <c r="G89" s="77"/>
      <c r="H89" s="77"/>
      <c r="I89" s="78" t="str">
        <f>+IF(Tabla26[[#This Row],[Ganancia Total]]=J89,"✔","✘")</f>
        <v>✘</v>
      </c>
      <c r="J89" s="57">
        <v>21004.500000000007</v>
      </c>
    </row>
    <row r="90" spans="1:10" x14ac:dyDescent="0.3">
      <c r="A90" s="79"/>
      <c r="B90" s="73">
        <v>45166</v>
      </c>
      <c r="C90" s="74" t="s">
        <v>104</v>
      </c>
      <c r="D90" s="75"/>
      <c r="E90" s="76">
        <v>19</v>
      </c>
      <c r="F90" s="77"/>
      <c r="G90" s="77"/>
      <c r="H90" s="77"/>
      <c r="I90" s="78" t="str">
        <f>+IF(Tabla26[[#This Row],[Ganancia Total]]=J90,"✔","✘")</f>
        <v>✘</v>
      </c>
      <c r="J90" s="57">
        <v>63327</v>
      </c>
    </row>
    <row r="91" spans="1:10" x14ac:dyDescent="0.3">
      <c r="A91" s="79"/>
      <c r="B91" s="73">
        <v>45167</v>
      </c>
      <c r="C91" s="74" t="s">
        <v>105</v>
      </c>
      <c r="D91" s="75"/>
      <c r="E91" s="76">
        <v>28</v>
      </c>
      <c r="F91" s="77"/>
      <c r="G91" s="77"/>
      <c r="H91" s="77"/>
      <c r="I91" s="78" t="str">
        <f>+IF(Tabla26[[#This Row],[Ganancia Total]]=J91,"✔","✘")</f>
        <v>✘</v>
      </c>
      <c r="J91" s="57">
        <v>49098</v>
      </c>
    </row>
    <row r="92" spans="1:10" x14ac:dyDescent="0.3">
      <c r="A92" s="79"/>
      <c r="B92" s="73">
        <v>45168</v>
      </c>
      <c r="C92" s="74" t="s">
        <v>106</v>
      </c>
      <c r="D92" s="75"/>
      <c r="E92" s="76">
        <v>53</v>
      </c>
      <c r="F92" s="77"/>
      <c r="G92" s="77"/>
      <c r="H92" s="77"/>
      <c r="I92" s="78" t="str">
        <f>+IF(Tabla26[[#This Row],[Ganancia Total]]=J92,"✔","✘")</f>
        <v>✘</v>
      </c>
      <c r="J92" s="57">
        <v>70643.699999999983</v>
      </c>
    </row>
    <row r="93" spans="1:10" x14ac:dyDescent="0.3">
      <c r="A93" s="79"/>
      <c r="B93" s="73">
        <v>45169</v>
      </c>
      <c r="C93" s="74" t="s">
        <v>107</v>
      </c>
      <c r="D93" s="75"/>
      <c r="E93" s="76">
        <v>43</v>
      </c>
      <c r="F93" s="77"/>
      <c r="G93" s="77"/>
      <c r="H93" s="77"/>
      <c r="I93" s="78" t="str">
        <f>+IF(Tabla26[[#This Row],[Ganancia Total]]=J93,"✔","✘")</f>
        <v>✘</v>
      </c>
      <c r="J93" s="57">
        <v>122059.80000000002</v>
      </c>
    </row>
    <row r="94" spans="1:10" x14ac:dyDescent="0.3">
      <c r="A94" s="79"/>
      <c r="B94" s="73">
        <v>45170</v>
      </c>
      <c r="C94" s="74" t="s">
        <v>108</v>
      </c>
      <c r="D94" s="75"/>
      <c r="E94" s="76">
        <v>6</v>
      </c>
      <c r="F94" s="77"/>
      <c r="G94" s="77"/>
      <c r="H94" s="77"/>
      <c r="I94" s="78" t="str">
        <f>+IF(Tabla26[[#This Row],[Ganancia Total]]=J94,"✔","✘")</f>
        <v>✘</v>
      </c>
      <c r="J94" s="163">
        <f>+Tabla2610[[#This Row],[Cantidad Vendida]]*Tabla2610[[#This Row],[Precio de Venta Unitario]]-Tabla2610[[#This Row],[Cantidad Vendida]]*Tabla2610[[#This Row],[Precio de Costo Unitario]]</f>
        <v>8481.6000000000058</v>
      </c>
    </row>
    <row r="95" spans="1:10" x14ac:dyDescent="0.3">
      <c r="A95" s="79"/>
      <c r="B95" s="73">
        <v>45173</v>
      </c>
      <c r="C95" s="74" t="s">
        <v>109</v>
      </c>
      <c r="D95" s="75"/>
      <c r="E95" s="76">
        <v>30</v>
      </c>
      <c r="F95" s="77"/>
      <c r="G95" s="77"/>
      <c r="H95" s="77"/>
      <c r="I95" s="78" t="str">
        <f>+IF(Tabla26[[#This Row],[Ganancia Total]]=J95,"✔","✘")</f>
        <v>✘</v>
      </c>
      <c r="J95" s="57">
        <v>5130</v>
      </c>
    </row>
    <row r="96" spans="1:10" x14ac:dyDescent="0.3">
      <c r="A96" s="79"/>
      <c r="B96" s="73">
        <v>45174</v>
      </c>
      <c r="C96" s="74" t="s">
        <v>110</v>
      </c>
      <c r="D96" s="75"/>
      <c r="E96" s="76">
        <v>42</v>
      </c>
      <c r="F96" s="77"/>
      <c r="G96" s="77"/>
      <c r="H96" s="77"/>
      <c r="I96" s="78" t="str">
        <f>+IF(Tabla26[[#This Row],[Ganancia Total]]=J96,"✔","✘")</f>
        <v>✘</v>
      </c>
      <c r="J96" s="57">
        <v>352989</v>
      </c>
    </row>
    <row r="97" spans="1:10" x14ac:dyDescent="0.3">
      <c r="A97" s="79"/>
      <c r="B97" s="73">
        <v>45175</v>
      </c>
      <c r="C97" s="74" t="s">
        <v>111</v>
      </c>
      <c r="D97" s="75"/>
      <c r="E97" s="76">
        <v>11</v>
      </c>
      <c r="F97" s="77"/>
      <c r="G97" s="77"/>
      <c r="H97" s="77"/>
      <c r="I97" s="78" t="str">
        <f>+IF(Tabla26[[#This Row],[Ganancia Total]]=J97,"✔","✘")</f>
        <v>✘</v>
      </c>
      <c r="J97" s="57">
        <v>114239.40000000002</v>
      </c>
    </row>
    <row r="98" spans="1:10" x14ac:dyDescent="0.3">
      <c r="A98" s="79"/>
      <c r="B98" s="73">
        <v>45176</v>
      </c>
      <c r="C98" s="74" t="s">
        <v>112</v>
      </c>
      <c r="D98" s="75"/>
      <c r="E98" s="76">
        <v>40</v>
      </c>
      <c r="F98" s="77"/>
      <c r="G98" s="77"/>
      <c r="H98" s="77"/>
      <c r="I98" s="78" t="str">
        <f>+IF(Tabla26[[#This Row],[Ganancia Total]]=J98,"✔","✘")</f>
        <v>✘</v>
      </c>
      <c r="J98" s="57">
        <v>43775.999999999985</v>
      </c>
    </row>
    <row r="99" spans="1:10" x14ac:dyDescent="0.3">
      <c r="A99" s="79"/>
      <c r="B99" s="73">
        <v>45177</v>
      </c>
      <c r="C99" s="74" t="s">
        <v>113</v>
      </c>
      <c r="D99" s="75"/>
      <c r="E99" s="76">
        <v>19</v>
      </c>
      <c r="F99" s="77"/>
      <c r="G99" s="77"/>
      <c r="H99" s="77"/>
      <c r="I99" s="78" t="str">
        <f>+IF(Tabla26[[#This Row],[Ganancia Total]]=J99,"✔","✘")</f>
        <v>✘</v>
      </c>
      <c r="J99" s="57">
        <v>26949.599999999991</v>
      </c>
    </row>
    <row r="100" spans="1:10" x14ac:dyDescent="0.3">
      <c r="A100" s="79"/>
      <c r="B100" s="73">
        <v>45180</v>
      </c>
      <c r="C100" s="74" t="s">
        <v>114</v>
      </c>
      <c r="D100" s="75"/>
      <c r="E100" s="76">
        <v>54</v>
      </c>
      <c r="F100" s="77"/>
      <c r="G100" s="77"/>
      <c r="H100" s="77"/>
      <c r="I100" s="78" t="str">
        <f>+IF(Tabla26[[#This Row],[Ganancia Total]]=J100,"✔","✘")</f>
        <v>✘</v>
      </c>
      <c r="J100" s="57">
        <v>51240.599999999977</v>
      </c>
    </row>
    <row r="101" spans="1:10" x14ac:dyDescent="0.3">
      <c r="A101" s="79"/>
      <c r="B101" s="73">
        <v>45181</v>
      </c>
      <c r="C101" s="74" t="s">
        <v>115</v>
      </c>
      <c r="D101" s="75"/>
      <c r="E101" s="76">
        <v>49</v>
      </c>
      <c r="F101" s="77"/>
      <c r="G101" s="77"/>
      <c r="H101" s="77"/>
      <c r="I101" s="78" t="str">
        <f>+IF(Tabla26[[#This Row],[Ganancia Total]]=J101,"✔","✘")</f>
        <v>✘</v>
      </c>
      <c r="J101" s="57">
        <v>44952.600000000006</v>
      </c>
    </row>
    <row r="102" spans="1:10" x14ac:dyDescent="0.3">
      <c r="A102" s="79"/>
      <c r="B102" s="73">
        <v>45182</v>
      </c>
      <c r="C102" s="74" t="s">
        <v>116</v>
      </c>
      <c r="D102" s="75"/>
      <c r="E102" s="76">
        <v>4</v>
      </c>
      <c r="F102" s="77"/>
      <c r="G102" s="77"/>
      <c r="H102" s="77"/>
      <c r="I102" s="78" t="str">
        <f>+IF(Tabla26[[#This Row],[Ganancia Total]]=J102,"✔","✘")</f>
        <v>✘</v>
      </c>
      <c r="J102" s="57">
        <v>1446</v>
      </c>
    </row>
    <row r="103" spans="1:10" x14ac:dyDescent="0.3">
      <c r="A103" s="79"/>
      <c r="B103" s="73">
        <v>45183</v>
      </c>
      <c r="C103" s="74" t="s">
        <v>117</v>
      </c>
      <c r="D103" s="75"/>
      <c r="E103" s="76">
        <v>14</v>
      </c>
      <c r="F103" s="77"/>
      <c r="G103" s="77"/>
      <c r="H103" s="77"/>
      <c r="I103" s="78" t="str">
        <f>+IF(Tabla26[[#This Row],[Ganancia Total]]=J103,"✔","✘")</f>
        <v>✘</v>
      </c>
      <c r="J103" s="57">
        <v>15120</v>
      </c>
    </row>
    <row r="104" spans="1:10" x14ac:dyDescent="0.3">
      <c r="A104" s="79"/>
      <c r="B104" s="73">
        <v>45184</v>
      </c>
      <c r="C104" s="74" t="s">
        <v>118</v>
      </c>
      <c r="D104" s="75"/>
      <c r="E104" s="76">
        <v>6</v>
      </c>
      <c r="F104" s="77"/>
      <c r="G104" s="77"/>
      <c r="H104" s="77"/>
      <c r="I104" s="78" t="str">
        <f>+IF(Tabla26[[#This Row],[Ganancia Total]]=J104,"✔","✘")</f>
        <v>✘</v>
      </c>
      <c r="J104" s="57">
        <v>10137.600000000002</v>
      </c>
    </row>
    <row r="105" spans="1:10" x14ac:dyDescent="0.3">
      <c r="A105" s="79"/>
      <c r="B105" s="73">
        <v>45187</v>
      </c>
      <c r="C105" s="74" t="s">
        <v>119</v>
      </c>
      <c r="D105" s="75"/>
      <c r="E105" s="76">
        <v>2</v>
      </c>
      <c r="F105" s="77"/>
      <c r="G105" s="77"/>
      <c r="H105" s="77"/>
      <c r="I105" s="78" t="str">
        <f>+IF(Tabla26[[#This Row],[Ganancia Total]]=J105,"✔","✘")</f>
        <v>✘</v>
      </c>
      <c r="J105" s="57">
        <v>4579.2000000000007</v>
      </c>
    </row>
    <row r="106" spans="1:10" x14ac:dyDescent="0.3">
      <c r="A106" s="79"/>
      <c r="B106" s="73">
        <v>45188</v>
      </c>
      <c r="C106" s="74" t="s">
        <v>120</v>
      </c>
      <c r="D106" s="75"/>
      <c r="E106" s="76">
        <v>34</v>
      </c>
      <c r="F106" s="77"/>
      <c r="G106" s="77"/>
      <c r="H106" s="77"/>
      <c r="I106" s="78" t="str">
        <f>+IF(Tabla26[[#This Row],[Ganancia Total]]=J106,"✔","✘")</f>
        <v>✘</v>
      </c>
      <c r="J106" s="57">
        <v>87332.400000000009</v>
      </c>
    </row>
    <row r="107" spans="1:10" x14ac:dyDescent="0.3">
      <c r="A107" s="79"/>
      <c r="B107" s="73">
        <v>45189</v>
      </c>
      <c r="C107" s="74" t="s">
        <v>121</v>
      </c>
      <c r="D107" s="75"/>
      <c r="E107" s="76">
        <v>3</v>
      </c>
      <c r="F107" s="77"/>
      <c r="G107" s="77"/>
      <c r="H107" s="77"/>
      <c r="I107" s="78" t="str">
        <f>+IF(Tabla26[[#This Row],[Ganancia Total]]=J107,"✔","✘")</f>
        <v>✘</v>
      </c>
      <c r="J107" s="57">
        <v>6202.8000000000011</v>
      </c>
    </row>
    <row r="108" spans="1:10" x14ac:dyDescent="0.3">
      <c r="A108" s="79"/>
      <c r="B108" s="73">
        <v>45190</v>
      </c>
      <c r="C108" s="74" t="s">
        <v>122</v>
      </c>
      <c r="D108" s="75"/>
      <c r="E108" s="76">
        <v>32</v>
      </c>
      <c r="F108" s="77"/>
      <c r="G108" s="77"/>
      <c r="H108" s="77"/>
      <c r="I108" s="78" t="str">
        <f>+IF(Tabla26[[#This Row],[Ganancia Total]]=J108,"✔","✘")</f>
        <v>✘</v>
      </c>
      <c r="J108" s="57">
        <v>75763.200000000012</v>
      </c>
    </row>
    <row r="109" spans="1:10" x14ac:dyDescent="0.3">
      <c r="A109" s="79"/>
      <c r="B109" s="73">
        <v>45191</v>
      </c>
      <c r="C109" s="74" t="s">
        <v>123</v>
      </c>
      <c r="D109" s="75"/>
      <c r="E109" s="76">
        <v>23</v>
      </c>
      <c r="F109" s="77"/>
      <c r="G109" s="77"/>
      <c r="H109" s="77"/>
      <c r="I109" s="78" t="str">
        <f>+IF(Tabla26[[#This Row],[Ganancia Total]]=J109,"✔","✘")</f>
        <v>✘</v>
      </c>
      <c r="J109" s="57">
        <v>16318.5</v>
      </c>
    </row>
    <row r="110" spans="1:10" x14ac:dyDescent="0.3">
      <c r="A110" s="79"/>
      <c r="B110" s="73">
        <v>45194</v>
      </c>
      <c r="C110" s="74" t="s">
        <v>124</v>
      </c>
      <c r="D110" s="75"/>
      <c r="E110" s="76">
        <v>2</v>
      </c>
      <c r="F110" s="77"/>
      <c r="G110" s="77"/>
      <c r="H110" s="77"/>
      <c r="I110" s="78" t="str">
        <f>+IF(Tabla26[[#This Row],[Ganancia Total]]=J110,"✔","✘")</f>
        <v>✘</v>
      </c>
      <c r="J110" s="57">
        <v>3738.6000000000004</v>
      </c>
    </row>
    <row r="111" spans="1:10" x14ac:dyDescent="0.3">
      <c r="A111" s="79"/>
      <c r="B111" s="73">
        <v>45195</v>
      </c>
      <c r="C111" s="74" t="s">
        <v>125</v>
      </c>
      <c r="D111" s="75"/>
      <c r="E111" s="76">
        <v>39</v>
      </c>
      <c r="F111" s="77"/>
      <c r="G111" s="77"/>
      <c r="H111" s="77"/>
      <c r="I111" s="78" t="str">
        <f>+IF(Tabla26[[#This Row],[Ganancia Total]]=J111,"✔","✘")</f>
        <v>✘</v>
      </c>
      <c r="J111" s="57">
        <v>104843.69999999997</v>
      </c>
    </row>
    <row r="112" spans="1:10" x14ac:dyDescent="0.3">
      <c r="A112" s="79"/>
      <c r="B112" s="73">
        <v>45196</v>
      </c>
      <c r="C112" s="74" t="s">
        <v>126</v>
      </c>
      <c r="D112" s="75"/>
      <c r="E112" s="76">
        <v>22</v>
      </c>
      <c r="F112" s="77"/>
      <c r="G112" s="77"/>
      <c r="H112" s="77"/>
      <c r="I112" s="78" t="str">
        <f>+IF(Tabla26[[#This Row],[Ganancia Total]]=J112,"✔","✘")</f>
        <v>✘</v>
      </c>
      <c r="J112" s="57">
        <v>22935</v>
      </c>
    </row>
    <row r="113" spans="1:10" x14ac:dyDescent="0.3">
      <c r="A113" s="79"/>
      <c r="B113" s="73">
        <v>45197</v>
      </c>
      <c r="C113" s="74" t="s">
        <v>127</v>
      </c>
      <c r="D113" s="75"/>
      <c r="E113" s="76">
        <v>32</v>
      </c>
      <c r="F113" s="77"/>
      <c r="G113" s="77"/>
      <c r="H113" s="77"/>
      <c r="I113" s="78" t="str">
        <f>+IF(Tabla26[[#This Row],[Ganancia Total]]=J113,"✔","✘")</f>
        <v>✘</v>
      </c>
      <c r="J113" s="57">
        <v>49968</v>
      </c>
    </row>
    <row r="114" spans="1:10" x14ac:dyDescent="0.3">
      <c r="A114" s="79"/>
      <c r="B114" s="73">
        <v>45198</v>
      </c>
      <c r="C114" s="74" t="s">
        <v>128</v>
      </c>
      <c r="D114" s="75"/>
      <c r="E114" s="76">
        <v>6</v>
      </c>
      <c r="F114" s="77"/>
      <c r="G114" s="77"/>
      <c r="H114" s="77"/>
      <c r="I114" s="78" t="str">
        <f>+IF(Tabla26[[#This Row],[Ganancia Total]]=J114,"✔","✘")</f>
        <v>✘</v>
      </c>
      <c r="J114" s="57">
        <v>13393.799999999996</v>
      </c>
    </row>
    <row r="115" spans="1:10" x14ac:dyDescent="0.3">
      <c r="A115" s="79"/>
      <c r="B115" s="73">
        <v>45201</v>
      </c>
      <c r="C115" s="74" t="s">
        <v>129</v>
      </c>
      <c r="D115" s="75"/>
      <c r="E115" s="76">
        <v>39</v>
      </c>
      <c r="F115" s="77"/>
      <c r="G115" s="77"/>
      <c r="H115" s="77"/>
      <c r="I115" s="78" t="str">
        <f>+IF(Tabla26[[#This Row],[Ganancia Total]]=J115,"✔","✘")</f>
        <v>✘</v>
      </c>
      <c r="J115" s="57">
        <v>55282.5</v>
      </c>
    </row>
    <row r="116" spans="1:10" x14ac:dyDescent="0.3">
      <c r="A116" s="79"/>
      <c r="B116" s="73">
        <v>45202</v>
      </c>
      <c r="C116" s="74" t="s">
        <v>130</v>
      </c>
      <c r="D116" s="75"/>
      <c r="E116" s="76">
        <v>55</v>
      </c>
      <c r="F116" s="77"/>
      <c r="G116" s="77"/>
      <c r="H116" s="77"/>
      <c r="I116" s="78" t="str">
        <f>+IF(Tabla26[[#This Row],[Ganancia Total]]=J116,"✔","✘")</f>
        <v>✘</v>
      </c>
      <c r="J116" s="57">
        <v>308318.99999999994</v>
      </c>
    </row>
    <row r="117" spans="1:10" x14ac:dyDescent="0.3">
      <c r="A117" s="79"/>
      <c r="B117" s="73">
        <v>45203</v>
      </c>
      <c r="C117" s="74" t="s">
        <v>131</v>
      </c>
      <c r="D117" s="75"/>
      <c r="E117" s="76">
        <v>49</v>
      </c>
      <c r="F117" s="77"/>
      <c r="G117" s="77"/>
      <c r="H117" s="77"/>
      <c r="I117" s="78" t="str">
        <f>+IF(Tabla26[[#This Row],[Ganancia Total]]=J117,"✔","✘")</f>
        <v>✘</v>
      </c>
      <c r="J117" s="57">
        <v>69192.900000000023</v>
      </c>
    </row>
    <row r="118" spans="1:10" x14ac:dyDescent="0.3">
      <c r="A118" s="79"/>
      <c r="B118" s="73">
        <v>45204</v>
      </c>
      <c r="C118" s="74" t="s">
        <v>132</v>
      </c>
      <c r="D118" s="75"/>
      <c r="E118" s="76">
        <v>51</v>
      </c>
      <c r="F118" s="77"/>
      <c r="G118" s="77"/>
      <c r="H118" s="77"/>
      <c r="I118" s="78" t="str">
        <f>+IF(Tabla26[[#This Row],[Ganancia Total]]=J118,"✔","✘")</f>
        <v>✘</v>
      </c>
      <c r="J118" s="57">
        <v>59639.39999999998</v>
      </c>
    </row>
    <row r="119" spans="1:10" x14ac:dyDescent="0.3">
      <c r="A119" s="79"/>
      <c r="B119" s="73">
        <v>45205</v>
      </c>
      <c r="C119" s="74" t="s">
        <v>133</v>
      </c>
      <c r="D119" s="75"/>
      <c r="E119" s="76">
        <v>4</v>
      </c>
      <c r="F119" s="77"/>
      <c r="G119" s="77"/>
      <c r="H119" s="77"/>
      <c r="I119" s="78" t="str">
        <f>+IF(Tabla26[[#This Row],[Ganancia Total]]=J119,"✔","✘")</f>
        <v>✘</v>
      </c>
      <c r="J119" s="57">
        <v>3546</v>
      </c>
    </row>
    <row r="120" spans="1:10" x14ac:dyDescent="0.3">
      <c r="A120" s="79"/>
      <c r="B120" s="73">
        <v>45208</v>
      </c>
      <c r="C120" s="74" t="s">
        <v>134</v>
      </c>
      <c r="D120" s="75"/>
      <c r="E120" s="76">
        <v>54</v>
      </c>
      <c r="F120" s="77"/>
      <c r="G120" s="77"/>
      <c r="H120" s="77"/>
      <c r="I120" s="78" t="str">
        <f>+IF(Tabla26[[#This Row],[Ganancia Total]]=J120,"✔","✘")</f>
        <v>✘</v>
      </c>
      <c r="J120" s="57">
        <v>59097.599999999977</v>
      </c>
    </row>
    <row r="121" spans="1:10" x14ac:dyDescent="0.3">
      <c r="A121" s="79"/>
      <c r="B121" s="73">
        <v>45209</v>
      </c>
      <c r="C121" s="74" t="s">
        <v>123</v>
      </c>
      <c r="D121" s="75"/>
      <c r="E121" s="76">
        <v>7</v>
      </c>
      <c r="F121" s="77"/>
      <c r="G121" s="77"/>
      <c r="H121" s="77"/>
      <c r="I121" s="78" t="str">
        <f>+IF(Tabla26[[#This Row],[Ganancia Total]]=J121,"✔","✘")</f>
        <v>✘</v>
      </c>
      <c r="J121" s="57">
        <v>4966.5</v>
      </c>
    </row>
    <row r="122" spans="1:10" x14ac:dyDescent="0.3">
      <c r="A122" s="79"/>
      <c r="B122" s="73">
        <v>45210</v>
      </c>
      <c r="C122" s="74" t="s">
        <v>124</v>
      </c>
      <c r="D122" s="75"/>
      <c r="E122" s="76">
        <v>47</v>
      </c>
      <c r="F122" s="77"/>
      <c r="G122" s="77"/>
      <c r="H122" s="77"/>
      <c r="I122" s="78" t="str">
        <f>+IF(Tabla26[[#This Row],[Ganancia Total]]=J122,"✔","✘")</f>
        <v>✘</v>
      </c>
      <c r="J122" s="57">
        <v>87857.1</v>
      </c>
    </row>
    <row r="123" spans="1:10" x14ac:dyDescent="0.3">
      <c r="A123" s="79"/>
      <c r="B123" s="73">
        <v>45211</v>
      </c>
      <c r="C123" s="74" t="s">
        <v>125</v>
      </c>
      <c r="D123" s="75"/>
      <c r="E123" s="76">
        <v>24</v>
      </c>
      <c r="F123" s="77"/>
      <c r="G123" s="77"/>
      <c r="H123" s="77"/>
      <c r="I123" s="78" t="str">
        <f>+IF(Tabla26[[#This Row],[Ganancia Total]]=J123,"✔","✘")</f>
        <v>✘</v>
      </c>
      <c r="J123" s="57">
        <v>64519.199999999983</v>
      </c>
    </row>
    <row r="124" spans="1:10" x14ac:dyDescent="0.3">
      <c r="A124" s="79"/>
      <c r="B124" s="73">
        <v>45212</v>
      </c>
      <c r="C124" s="74" t="s">
        <v>126</v>
      </c>
      <c r="D124" s="75"/>
      <c r="E124" s="76">
        <v>34</v>
      </c>
      <c r="F124" s="77"/>
      <c r="G124" s="77"/>
      <c r="H124" s="77"/>
      <c r="I124" s="78" t="str">
        <f>+IF(Tabla26[[#This Row],[Ganancia Total]]=J124,"✔","✘")</f>
        <v>✘</v>
      </c>
      <c r="J124" s="57">
        <v>35445</v>
      </c>
    </row>
    <row r="125" spans="1:10" x14ac:dyDescent="0.3">
      <c r="A125" s="79"/>
      <c r="B125" s="73">
        <v>45215</v>
      </c>
      <c r="C125" s="74" t="s">
        <v>127</v>
      </c>
      <c r="D125" s="75"/>
      <c r="E125" s="76">
        <v>29</v>
      </c>
      <c r="F125" s="77"/>
      <c r="G125" s="77"/>
      <c r="H125" s="77"/>
      <c r="I125" s="78" t="str">
        <f>+IF(Tabla26[[#This Row],[Ganancia Total]]=J125,"✔","✘")</f>
        <v>✘</v>
      </c>
      <c r="J125" s="57">
        <v>45283.5</v>
      </c>
    </row>
    <row r="126" spans="1:10" x14ac:dyDescent="0.3">
      <c r="A126" s="79"/>
      <c r="B126" s="73">
        <v>45216</v>
      </c>
      <c r="C126" s="74" t="s">
        <v>128</v>
      </c>
      <c r="D126" s="75"/>
      <c r="E126" s="76">
        <v>4</v>
      </c>
      <c r="F126" s="77"/>
      <c r="G126" s="77"/>
      <c r="H126" s="77"/>
      <c r="I126" s="78" t="str">
        <f>+IF(Tabla26[[#This Row],[Ganancia Total]]=J126,"✔","✘")</f>
        <v>✘</v>
      </c>
      <c r="J126" s="57">
        <v>8929.1999999999971</v>
      </c>
    </row>
    <row r="127" spans="1:10" x14ac:dyDescent="0.3">
      <c r="A127" s="79"/>
      <c r="B127" s="73">
        <v>45217</v>
      </c>
      <c r="C127" s="74" t="s">
        <v>129</v>
      </c>
      <c r="D127" s="75"/>
      <c r="E127" s="76">
        <v>49</v>
      </c>
      <c r="F127" s="77"/>
      <c r="G127" s="77"/>
      <c r="H127" s="77"/>
      <c r="I127" s="78" t="str">
        <f>+IF(Tabla26[[#This Row],[Ganancia Total]]=J127,"✔","✘")</f>
        <v>✘</v>
      </c>
      <c r="J127" s="57">
        <v>69457.5</v>
      </c>
    </row>
    <row r="128" spans="1:10" x14ac:dyDescent="0.3">
      <c r="A128" s="79"/>
      <c r="B128" s="73">
        <v>45218</v>
      </c>
      <c r="C128" s="74" t="s">
        <v>130</v>
      </c>
      <c r="D128" s="75"/>
      <c r="E128" s="76">
        <v>36</v>
      </c>
      <c r="F128" s="77"/>
      <c r="G128" s="77"/>
      <c r="H128" s="77"/>
      <c r="I128" s="78" t="str">
        <f>+IF(Tabla26[[#This Row],[Ganancia Total]]=J128,"✔","✘")</f>
        <v>✘</v>
      </c>
      <c r="J128" s="57">
        <v>201808.8</v>
      </c>
    </row>
    <row r="129" spans="1:10" x14ac:dyDescent="0.3">
      <c r="A129" s="79"/>
      <c r="B129" s="73">
        <v>45219</v>
      </c>
      <c r="C129" s="74" t="s">
        <v>131</v>
      </c>
      <c r="D129" s="75"/>
      <c r="E129" s="76">
        <v>37</v>
      </c>
      <c r="F129" s="77"/>
      <c r="G129" s="77"/>
      <c r="H129" s="77"/>
      <c r="I129" s="78" t="str">
        <f>+IF(Tabla26[[#This Row],[Ganancia Total]]=J129,"✔","✘")</f>
        <v>✘</v>
      </c>
      <c r="J129" s="57">
        <v>52247.700000000012</v>
      </c>
    </row>
    <row r="130" spans="1:10" x14ac:dyDescent="0.3">
      <c r="A130" s="79"/>
      <c r="B130" s="73">
        <v>45222</v>
      </c>
      <c r="C130" s="74" t="s">
        <v>132</v>
      </c>
      <c r="D130" s="75"/>
      <c r="E130" s="76">
        <v>1</v>
      </c>
      <c r="F130" s="77"/>
      <c r="G130" s="77"/>
      <c r="H130" s="77"/>
      <c r="I130" s="78" t="str">
        <f>+IF(Tabla26[[#This Row],[Ganancia Total]]=J130,"✔","✘")</f>
        <v>✘</v>
      </c>
      <c r="J130" s="57">
        <v>1169.3999999999996</v>
      </c>
    </row>
    <row r="131" spans="1:10" x14ac:dyDescent="0.3">
      <c r="A131" s="79"/>
      <c r="B131" s="73">
        <v>45223</v>
      </c>
      <c r="C131" s="74" t="s">
        <v>133</v>
      </c>
      <c r="D131" s="75"/>
      <c r="E131" s="76">
        <v>46</v>
      </c>
      <c r="F131" s="77"/>
      <c r="G131" s="77"/>
      <c r="H131" s="77"/>
      <c r="I131" s="78" t="str">
        <f>+IF(Tabla26[[#This Row],[Ganancia Total]]=J131,"✔","✘")</f>
        <v>✘</v>
      </c>
      <c r="J131" s="57">
        <v>40779</v>
      </c>
    </row>
    <row r="132" spans="1:10" x14ac:dyDescent="0.3">
      <c r="A132" s="79"/>
      <c r="B132" s="73">
        <v>45224</v>
      </c>
      <c r="C132" s="74" t="s">
        <v>134</v>
      </c>
      <c r="D132" s="75"/>
      <c r="E132" s="76">
        <v>48</v>
      </c>
      <c r="F132" s="77"/>
      <c r="G132" s="77"/>
      <c r="H132" s="77"/>
      <c r="I132" s="78" t="str">
        <f>+IF(Tabla26[[#This Row],[Ganancia Total]]=J132,"✔","✘")</f>
        <v>✘</v>
      </c>
      <c r="J132" s="57">
        <v>52531.199999999983</v>
      </c>
    </row>
    <row r="133" spans="1:10" x14ac:dyDescent="0.3">
      <c r="A133" s="79"/>
      <c r="B133" s="73">
        <v>45225</v>
      </c>
      <c r="C133" s="74" t="s">
        <v>107</v>
      </c>
      <c r="D133" s="75"/>
      <c r="E133" s="76">
        <v>32</v>
      </c>
      <c r="F133" s="77"/>
      <c r="G133" s="77"/>
      <c r="H133" s="77"/>
      <c r="I133" s="78" t="str">
        <f>+IF(Tabla26[[#This Row],[Ganancia Total]]=J133,"✔","✘")</f>
        <v>✘</v>
      </c>
      <c r="J133" s="57">
        <v>90835.200000000012</v>
      </c>
    </row>
    <row r="134" spans="1:10" x14ac:dyDescent="0.3">
      <c r="A134" s="79"/>
      <c r="B134" s="73">
        <v>45226</v>
      </c>
      <c r="C134" s="74" t="s">
        <v>108</v>
      </c>
      <c r="D134" s="75"/>
      <c r="E134" s="76">
        <v>25</v>
      </c>
      <c r="F134" s="77"/>
      <c r="G134" s="77"/>
      <c r="H134" s="77"/>
      <c r="I134" s="78" t="str">
        <f>+IF(Tabla26[[#This Row],[Ganancia Total]]=J134,"✔","✘")</f>
        <v>✘</v>
      </c>
      <c r="J134" s="57">
        <v>35340.000000000007</v>
      </c>
    </row>
    <row r="135" spans="1:10" x14ac:dyDescent="0.3">
      <c r="A135" s="79"/>
      <c r="B135" s="73">
        <v>45229</v>
      </c>
      <c r="C135" s="74" t="s">
        <v>109</v>
      </c>
      <c r="D135" s="75"/>
      <c r="E135" s="76">
        <v>15</v>
      </c>
      <c r="F135" s="77"/>
      <c r="G135" s="77"/>
      <c r="H135" s="77"/>
      <c r="I135" s="78" t="str">
        <f>+IF(Tabla26[[#This Row],[Ganancia Total]]=J135,"✔","✘")</f>
        <v>✘</v>
      </c>
      <c r="J135" s="57">
        <v>2565</v>
      </c>
    </row>
    <row r="136" spans="1:10" x14ac:dyDescent="0.3">
      <c r="A136" s="79"/>
      <c r="B136" s="73">
        <v>45230</v>
      </c>
      <c r="C136" s="74" t="s">
        <v>110</v>
      </c>
      <c r="D136" s="75"/>
      <c r="E136" s="76">
        <v>47</v>
      </c>
      <c r="F136" s="77"/>
      <c r="G136" s="77"/>
      <c r="H136" s="77"/>
      <c r="I136" s="78" t="str">
        <f>+IF(Tabla26[[#This Row],[Ganancia Total]]=J136,"✔","✘")</f>
        <v>✘</v>
      </c>
      <c r="J136" s="57">
        <v>395011.5</v>
      </c>
    </row>
    <row r="137" spans="1:10" x14ac:dyDescent="0.3">
      <c r="A137" s="79"/>
      <c r="B137" s="73">
        <v>45231</v>
      </c>
      <c r="C137" s="74" t="s">
        <v>111</v>
      </c>
      <c r="D137" s="75"/>
      <c r="E137" s="76">
        <v>5</v>
      </c>
      <c r="F137" s="77"/>
      <c r="G137" s="77"/>
      <c r="H137" s="77"/>
      <c r="I137" s="78" t="str">
        <f>+IF(Tabla26[[#This Row],[Ganancia Total]]=J137,"✔","✘")</f>
        <v>✘</v>
      </c>
      <c r="J137" s="57">
        <v>51927.000000000007</v>
      </c>
    </row>
    <row r="138" spans="1:10" x14ac:dyDescent="0.3">
      <c r="A138" s="79"/>
      <c r="B138" s="73">
        <v>45232</v>
      </c>
      <c r="C138" s="74" t="s">
        <v>112</v>
      </c>
      <c r="D138" s="75"/>
      <c r="E138" s="76">
        <v>31</v>
      </c>
      <c r="F138" s="77"/>
      <c r="G138" s="77"/>
      <c r="H138" s="77"/>
      <c r="I138" s="78" t="str">
        <f>+IF(Tabla26[[#This Row],[Ganancia Total]]=J138,"✔","✘")</f>
        <v>✘</v>
      </c>
      <c r="J138" s="57">
        <v>33926.399999999987</v>
      </c>
    </row>
    <row r="139" spans="1:10" x14ac:dyDescent="0.3">
      <c r="A139" s="79"/>
      <c r="B139" s="73">
        <v>45233</v>
      </c>
      <c r="C139" s="74" t="s">
        <v>113</v>
      </c>
      <c r="D139" s="75"/>
      <c r="E139" s="76">
        <v>14</v>
      </c>
      <c r="F139" s="77"/>
      <c r="G139" s="77"/>
      <c r="H139" s="77"/>
      <c r="I139" s="78" t="str">
        <f>+IF(Tabla26[[#This Row],[Ganancia Total]]=J139,"✔","✘")</f>
        <v>✘</v>
      </c>
      <c r="J139" s="57">
        <v>19857.599999999995</v>
      </c>
    </row>
    <row r="140" spans="1:10" x14ac:dyDescent="0.3">
      <c r="A140" s="79"/>
      <c r="B140" s="73">
        <v>45236</v>
      </c>
      <c r="C140" s="74" t="s">
        <v>114</v>
      </c>
      <c r="D140" s="75"/>
      <c r="E140" s="76">
        <v>8</v>
      </c>
      <c r="F140" s="77"/>
      <c r="G140" s="77"/>
      <c r="H140" s="77"/>
      <c r="I140" s="78" t="str">
        <f>+IF(Tabla26[[#This Row],[Ganancia Total]]=J140,"✔","✘")</f>
        <v>✘</v>
      </c>
      <c r="J140" s="57">
        <v>7591.1999999999971</v>
      </c>
    </row>
    <row r="141" spans="1:10" x14ac:dyDescent="0.3">
      <c r="A141" s="79"/>
      <c r="B141" s="73">
        <v>45237</v>
      </c>
      <c r="C141" s="74" t="s">
        <v>89</v>
      </c>
      <c r="D141" s="75"/>
      <c r="E141" s="76">
        <v>19</v>
      </c>
      <c r="F141" s="77"/>
      <c r="G141" s="77"/>
      <c r="H141" s="77"/>
      <c r="I141" s="78" t="str">
        <f>+IF(Tabla26[[#This Row],[Ganancia Total]]=J141,"✔","✘")</f>
        <v>✘</v>
      </c>
      <c r="J141" s="57">
        <v>28163.700000000004</v>
      </c>
    </row>
    <row r="142" spans="1:10" x14ac:dyDescent="0.3">
      <c r="A142" s="79"/>
      <c r="B142" s="73">
        <v>45238</v>
      </c>
      <c r="C142" s="74" t="s">
        <v>90</v>
      </c>
      <c r="D142" s="75"/>
      <c r="E142" s="76">
        <v>11</v>
      </c>
      <c r="F142" s="77"/>
      <c r="G142" s="77"/>
      <c r="H142" s="77"/>
      <c r="I142" s="78" t="str">
        <f>+IF(Tabla26[[#This Row],[Ganancia Total]]=J142,"✔","✘")</f>
        <v>✘</v>
      </c>
      <c r="J142" s="57">
        <v>17427.300000000003</v>
      </c>
    </row>
    <row r="143" spans="1:10" x14ac:dyDescent="0.3">
      <c r="A143" s="79"/>
      <c r="B143" s="73">
        <v>45239</v>
      </c>
      <c r="C143" s="74" t="s">
        <v>91</v>
      </c>
      <c r="D143" s="75"/>
      <c r="E143" s="76">
        <v>5</v>
      </c>
      <c r="F143" s="77"/>
      <c r="G143" s="77"/>
      <c r="H143" s="77"/>
      <c r="I143" s="78" t="str">
        <f>+IF(Tabla26[[#This Row],[Ganancia Total]]=J143,"✔","✘")</f>
        <v>✘</v>
      </c>
      <c r="J143" s="57">
        <v>16147.5</v>
      </c>
    </row>
    <row r="144" spans="1:10" x14ac:dyDescent="0.3">
      <c r="A144" s="79"/>
      <c r="B144" s="73">
        <v>45240</v>
      </c>
      <c r="C144" s="74" t="s">
        <v>92</v>
      </c>
      <c r="D144" s="75"/>
      <c r="E144" s="76">
        <v>8</v>
      </c>
      <c r="F144" s="77"/>
      <c r="G144" s="77"/>
      <c r="H144" s="77"/>
      <c r="I144" s="78" t="str">
        <f>+IF(Tabla26[[#This Row],[Ganancia Total]]=J144,"✔","✘")</f>
        <v>✘</v>
      </c>
      <c r="J144" s="57">
        <v>439.20000000000005</v>
      </c>
    </row>
    <row r="145" spans="1:10" x14ac:dyDescent="0.3">
      <c r="A145" s="79"/>
      <c r="B145" s="73">
        <v>45243</v>
      </c>
      <c r="C145" s="74" t="s">
        <v>93</v>
      </c>
      <c r="D145" s="75"/>
      <c r="E145" s="76">
        <v>18</v>
      </c>
      <c r="F145" s="77"/>
      <c r="G145" s="77"/>
      <c r="H145" s="77"/>
      <c r="I145" s="78" t="str">
        <f>+IF(Tabla26[[#This Row],[Ganancia Total]]=J145,"✔","✘")</f>
        <v>✘</v>
      </c>
      <c r="J145" s="57">
        <v>25347.599999999999</v>
      </c>
    </row>
    <row r="146" spans="1:10" x14ac:dyDescent="0.3">
      <c r="A146" s="79"/>
      <c r="B146" s="73">
        <v>45244</v>
      </c>
      <c r="C146" s="74" t="s">
        <v>94</v>
      </c>
      <c r="D146" s="75"/>
      <c r="E146" s="76">
        <v>32</v>
      </c>
      <c r="F146" s="77"/>
      <c r="G146" s="77"/>
      <c r="H146" s="77"/>
      <c r="I146" s="78" t="str">
        <f>+IF(Tabla26[[#This Row],[Ganancia Total]]=J146,"✔","✘")</f>
        <v>✘</v>
      </c>
      <c r="J146" s="57">
        <v>153628.80000000005</v>
      </c>
    </row>
    <row r="147" spans="1:10" x14ac:dyDescent="0.3">
      <c r="A147" s="79"/>
      <c r="B147" s="73">
        <v>45245</v>
      </c>
      <c r="C147" s="74" t="s">
        <v>95</v>
      </c>
      <c r="D147" s="75"/>
      <c r="E147" s="76">
        <v>45</v>
      </c>
      <c r="F147" s="77"/>
      <c r="G147" s="77"/>
      <c r="H147" s="77"/>
      <c r="I147" s="78" t="str">
        <f>+IF(Tabla26[[#This Row],[Ganancia Total]]=J147,"✔","✘")</f>
        <v>✘</v>
      </c>
      <c r="J147" s="57">
        <v>55957.5</v>
      </c>
    </row>
    <row r="148" spans="1:10" x14ac:dyDescent="0.3">
      <c r="A148" s="79"/>
      <c r="B148" s="73">
        <v>45246</v>
      </c>
      <c r="C148" s="74" t="s">
        <v>96</v>
      </c>
      <c r="D148" s="75"/>
      <c r="E148" s="76">
        <v>6</v>
      </c>
      <c r="F148" s="77"/>
      <c r="G148" s="77"/>
      <c r="H148" s="77"/>
      <c r="I148" s="78" t="str">
        <f>+IF(Tabla26[[#This Row],[Ganancia Total]]=J148,"✔","✘")</f>
        <v>✘</v>
      </c>
      <c r="J148" s="57">
        <v>8539.1999999999989</v>
      </c>
    </row>
    <row r="149" spans="1:10" x14ac:dyDescent="0.3">
      <c r="A149" s="79"/>
      <c r="B149" s="73">
        <v>45247</v>
      </c>
      <c r="C149" s="74" t="s">
        <v>97</v>
      </c>
      <c r="D149" s="75"/>
      <c r="E149" s="76">
        <v>22</v>
      </c>
      <c r="F149" s="77"/>
      <c r="G149" s="77"/>
      <c r="H149" s="77"/>
      <c r="I149" s="78" t="str">
        <f>+IF(Tabla26[[#This Row],[Ganancia Total]]=J149,"✔","✘")</f>
        <v>✘</v>
      </c>
      <c r="J149" s="57">
        <v>20539.199999999997</v>
      </c>
    </row>
    <row r="150" spans="1:10" x14ac:dyDescent="0.3">
      <c r="A150" s="79"/>
      <c r="B150" s="73">
        <v>45250</v>
      </c>
      <c r="C150" s="74" t="s">
        <v>98</v>
      </c>
      <c r="D150" s="75"/>
      <c r="E150" s="76">
        <v>23</v>
      </c>
      <c r="F150" s="77"/>
      <c r="G150" s="77"/>
      <c r="H150" s="77"/>
      <c r="I150" s="78" t="str">
        <f>+IF(Tabla26[[#This Row],[Ganancia Total]]=J150,"✔","✘")</f>
        <v>✘</v>
      </c>
      <c r="J150" s="57">
        <v>53261.10000000002</v>
      </c>
    </row>
    <row r="151" spans="1:10" x14ac:dyDescent="0.3">
      <c r="A151" s="79"/>
      <c r="B151" s="73">
        <v>45251</v>
      </c>
      <c r="C151" s="74" t="s">
        <v>99</v>
      </c>
      <c r="D151" s="75"/>
      <c r="E151" s="76">
        <v>33</v>
      </c>
      <c r="F151" s="77"/>
      <c r="G151" s="77"/>
      <c r="H151" s="77"/>
      <c r="I151" s="78" t="str">
        <f>+IF(Tabla26[[#This Row],[Ganancia Total]]=J151,"✔","✘")</f>
        <v>✘</v>
      </c>
      <c r="J151" s="57">
        <v>66904.199999999983</v>
      </c>
    </row>
    <row r="152" spans="1:10" x14ac:dyDescent="0.3">
      <c r="A152" s="79"/>
      <c r="B152" s="73">
        <v>45252</v>
      </c>
      <c r="C152" s="74" t="s">
        <v>100</v>
      </c>
      <c r="D152" s="75"/>
      <c r="E152" s="76">
        <v>18</v>
      </c>
      <c r="F152" s="77"/>
      <c r="G152" s="77"/>
      <c r="H152" s="77"/>
      <c r="I152" s="78" t="str">
        <f>+IF(Tabla26[[#This Row],[Ganancia Total]]=J152,"✔","✘")</f>
        <v>✘</v>
      </c>
      <c r="J152" s="57">
        <v>85860</v>
      </c>
    </row>
    <row r="153" spans="1:10" x14ac:dyDescent="0.3">
      <c r="A153" s="79"/>
      <c r="B153" s="73">
        <v>45253</v>
      </c>
      <c r="C153" s="74" t="s">
        <v>101</v>
      </c>
      <c r="D153" s="75"/>
      <c r="E153" s="76">
        <v>23</v>
      </c>
      <c r="F153" s="77"/>
      <c r="G153" s="77"/>
      <c r="H153" s="77"/>
      <c r="I153" s="78" t="str">
        <f>+IF(Tabla26[[#This Row],[Ganancia Total]]=J153,"✔","✘")</f>
        <v>✘</v>
      </c>
      <c r="J153" s="57">
        <v>102154.5</v>
      </c>
    </row>
    <row r="154" spans="1:10" x14ac:dyDescent="0.3">
      <c r="A154" s="79"/>
      <c r="B154" s="73">
        <v>45254</v>
      </c>
      <c r="C154" s="74" t="s">
        <v>102</v>
      </c>
      <c r="D154" s="75"/>
      <c r="E154" s="76">
        <v>1</v>
      </c>
      <c r="F154" s="77"/>
      <c r="G154" s="77"/>
      <c r="H154" s="77"/>
      <c r="I154" s="78" t="str">
        <f>+IF(Tabla26[[#This Row],[Ganancia Total]]=J154,"✔","✘")</f>
        <v>✘</v>
      </c>
      <c r="J154" s="57">
        <v>3885</v>
      </c>
    </row>
    <row r="155" spans="1:10" x14ac:dyDescent="0.3">
      <c r="A155" s="79"/>
      <c r="B155" s="73">
        <v>45257</v>
      </c>
      <c r="C155" s="74" t="s">
        <v>103</v>
      </c>
      <c r="D155" s="75"/>
      <c r="E155" s="76">
        <v>27</v>
      </c>
      <c r="F155" s="77"/>
      <c r="G155" s="77"/>
      <c r="H155" s="77"/>
      <c r="I155" s="78" t="str">
        <f>+IF(Tabla26[[#This Row],[Ganancia Total]]=J155,"✔","✘")</f>
        <v>✘</v>
      </c>
      <c r="J155" s="57">
        <v>113424.30000000005</v>
      </c>
    </row>
    <row r="156" spans="1:10" x14ac:dyDescent="0.3">
      <c r="A156" s="79"/>
      <c r="B156" s="73">
        <v>45258</v>
      </c>
      <c r="C156" s="74" t="s">
        <v>104</v>
      </c>
      <c r="D156" s="75"/>
      <c r="E156" s="76">
        <v>33</v>
      </c>
      <c r="F156" s="77"/>
      <c r="G156" s="77"/>
      <c r="H156" s="77"/>
      <c r="I156" s="78" t="str">
        <f>+IF(Tabla26[[#This Row],[Ganancia Total]]=J156,"✔","✘")</f>
        <v>✘</v>
      </c>
      <c r="J156" s="57">
        <v>109989</v>
      </c>
    </row>
    <row r="157" spans="1:10" x14ac:dyDescent="0.3">
      <c r="A157" s="79"/>
      <c r="B157" s="73">
        <v>45259</v>
      </c>
      <c r="C157" s="74" t="s">
        <v>105</v>
      </c>
      <c r="D157" s="75"/>
      <c r="E157" s="76">
        <v>32</v>
      </c>
      <c r="F157" s="77"/>
      <c r="G157" s="77"/>
      <c r="H157" s="77"/>
      <c r="I157" s="78" t="str">
        <f>+IF(Tabla26[[#This Row],[Ganancia Total]]=J157,"✔","✘")</f>
        <v>✘</v>
      </c>
      <c r="J157" s="57">
        <v>56112</v>
      </c>
    </row>
    <row r="158" spans="1:10" x14ac:dyDescent="0.3">
      <c r="A158" s="79"/>
      <c r="B158" s="73">
        <v>45260</v>
      </c>
      <c r="C158" s="74" t="s">
        <v>106</v>
      </c>
      <c r="D158" s="75"/>
      <c r="E158" s="76">
        <v>50</v>
      </c>
      <c r="F158" s="77"/>
      <c r="G158" s="77"/>
      <c r="H158" s="77"/>
      <c r="I158" s="78" t="str">
        <f>+IF(Tabla26[[#This Row],[Ganancia Total]]=J158,"✔","✘")</f>
        <v>✘</v>
      </c>
      <c r="J158" s="57">
        <v>66644.999999999985</v>
      </c>
    </row>
    <row r="159" spans="1:10" x14ac:dyDescent="0.3">
      <c r="A159" s="79"/>
      <c r="B159" s="73">
        <v>45261</v>
      </c>
      <c r="C159" s="74" t="s">
        <v>107</v>
      </c>
      <c r="D159" s="75"/>
      <c r="E159" s="76">
        <v>39</v>
      </c>
      <c r="F159" s="77"/>
      <c r="G159" s="77"/>
      <c r="H159" s="77"/>
      <c r="I159" s="78" t="str">
        <f>+IF(Tabla26[[#This Row],[Ganancia Total]]=J159,"✔","✘")</f>
        <v>✘</v>
      </c>
      <c r="J159" s="57">
        <v>110705.40000000001</v>
      </c>
    </row>
    <row r="160" spans="1:10" x14ac:dyDescent="0.3">
      <c r="A160" s="79"/>
      <c r="B160" s="73">
        <v>45264</v>
      </c>
      <c r="C160" s="74" t="s">
        <v>108</v>
      </c>
      <c r="D160" s="75"/>
      <c r="E160" s="76">
        <v>7</v>
      </c>
      <c r="F160" s="77"/>
      <c r="G160" s="77"/>
      <c r="H160" s="77"/>
      <c r="I160" s="78" t="str">
        <f>+IF(Tabla26[[#This Row],[Ganancia Total]]=J160,"✔","✘")</f>
        <v>✘</v>
      </c>
      <c r="J160" s="57">
        <v>9895.2000000000025</v>
      </c>
    </row>
    <row r="161" spans="1:10" x14ac:dyDescent="0.3">
      <c r="A161" s="79"/>
      <c r="B161" s="73">
        <v>45265</v>
      </c>
      <c r="C161" s="74" t="s">
        <v>109</v>
      </c>
      <c r="D161" s="75"/>
      <c r="E161" s="76">
        <v>7</v>
      </c>
      <c r="F161" s="77"/>
      <c r="G161" s="77"/>
      <c r="H161" s="77"/>
      <c r="I161" s="78" t="str">
        <f>+IF(Tabla26[[#This Row],[Ganancia Total]]=J161,"✔","✘")</f>
        <v>✘</v>
      </c>
      <c r="J161" s="57">
        <v>1197</v>
      </c>
    </row>
    <row r="162" spans="1:10" x14ac:dyDescent="0.3">
      <c r="A162" s="79"/>
      <c r="B162" s="73">
        <v>45266</v>
      </c>
      <c r="C162" s="74" t="s">
        <v>110</v>
      </c>
      <c r="D162" s="75"/>
      <c r="E162" s="76">
        <v>20</v>
      </c>
      <c r="F162" s="77"/>
      <c r="G162" s="77"/>
      <c r="H162" s="77"/>
      <c r="I162" s="78" t="str">
        <f>+IF(Tabla26[[#This Row],[Ganancia Total]]=J162,"✔","✘")</f>
        <v>✘</v>
      </c>
      <c r="J162" s="57">
        <v>168090</v>
      </c>
    </row>
    <row r="163" spans="1:10" x14ac:dyDescent="0.3">
      <c r="A163" s="79"/>
      <c r="B163" s="73">
        <v>45267</v>
      </c>
      <c r="C163" s="74" t="s">
        <v>111</v>
      </c>
      <c r="D163" s="75"/>
      <c r="E163" s="76">
        <v>40</v>
      </c>
      <c r="F163" s="77"/>
      <c r="G163" s="77"/>
      <c r="H163" s="77"/>
      <c r="I163" s="78" t="str">
        <f>+IF(Tabla26[[#This Row],[Ganancia Total]]=J163,"✔","✘")</f>
        <v>✘</v>
      </c>
      <c r="J163" s="57">
        <v>415416.00000000006</v>
      </c>
    </row>
    <row r="164" spans="1:10" x14ac:dyDescent="0.3">
      <c r="A164" s="79"/>
      <c r="B164" s="73">
        <v>45268</v>
      </c>
      <c r="C164" s="74" t="s">
        <v>112</v>
      </c>
      <c r="D164" s="75"/>
      <c r="E164" s="76">
        <v>14</v>
      </c>
      <c r="F164" s="77"/>
      <c r="G164" s="77"/>
      <c r="H164" s="77"/>
      <c r="I164" s="78" t="str">
        <f>+IF(Tabla26[[#This Row],[Ganancia Total]]=J164,"✔","✘")</f>
        <v>✘</v>
      </c>
      <c r="J164" s="57">
        <v>15321.599999999995</v>
      </c>
    </row>
    <row r="165" spans="1:10" x14ac:dyDescent="0.3">
      <c r="A165" s="79"/>
      <c r="B165" s="73">
        <v>45271</v>
      </c>
      <c r="C165" s="74" t="s">
        <v>113</v>
      </c>
      <c r="D165" s="75"/>
      <c r="E165" s="76">
        <v>3</v>
      </c>
      <c r="F165" s="77"/>
      <c r="G165" s="77"/>
      <c r="H165" s="77"/>
      <c r="I165" s="78" t="str">
        <f>+IF(Tabla26[[#This Row],[Ganancia Total]]=J165,"✔","✘")</f>
        <v>✘</v>
      </c>
      <c r="J165" s="57">
        <v>4255.1999999999989</v>
      </c>
    </row>
    <row r="166" spans="1:10" x14ac:dyDescent="0.3">
      <c r="A166" s="79"/>
      <c r="B166" s="73">
        <v>45272</v>
      </c>
      <c r="C166" s="74" t="s">
        <v>114</v>
      </c>
      <c r="D166" s="75"/>
      <c r="E166" s="76">
        <v>24</v>
      </c>
      <c r="F166" s="77"/>
      <c r="G166" s="77"/>
      <c r="H166" s="77"/>
      <c r="I166" s="78" t="str">
        <f>+IF(Tabla26[[#This Row],[Ganancia Total]]=J166,"✔","✘")</f>
        <v>✘</v>
      </c>
      <c r="J166" s="57">
        <v>22773.599999999991</v>
      </c>
    </row>
    <row r="167" spans="1:10" x14ac:dyDescent="0.3">
      <c r="A167" s="79"/>
      <c r="B167" s="73">
        <v>45273</v>
      </c>
      <c r="C167" s="74" t="s">
        <v>115</v>
      </c>
      <c r="D167" s="75"/>
      <c r="E167" s="76">
        <v>26</v>
      </c>
      <c r="F167" s="77"/>
      <c r="G167" s="77"/>
      <c r="H167" s="77"/>
      <c r="I167" s="78" t="str">
        <f>+IF(Tabla26[[#This Row],[Ganancia Total]]=J167,"✔","✘")</f>
        <v>✘</v>
      </c>
      <c r="J167" s="57">
        <v>23852.400000000001</v>
      </c>
    </row>
    <row r="168" spans="1:10" x14ac:dyDescent="0.3">
      <c r="A168" s="79"/>
      <c r="B168" s="73">
        <v>45274</v>
      </c>
      <c r="C168" s="74" t="s">
        <v>116</v>
      </c>
      <c r="D168" s="75"/>
      <c r="E168" s="76">
        <v>43</v>
      </c>
      <c r="F168" s="77"/>
      <c r="G168" s="77"/>
      <c r="H168" s="77"/>
      <c r="I168" s="78" t="str">
        <f>+IF(Tabla26[[#This Row],[Ganancia Total]]=J168,"✔","✘")</f>
        <v>✘</v>
      </c>
      <c r="J168" s="57">
        <v>15544.5</v>
      </c>
    </row>
    <row r="169" spans="1:10" x14ac:dyDescent="0.3">
      <c r="A169" s="79"/>
      <c r="B169" s="73">
        <v>45275</v>
      </c>
      <c r="C169" s="74" t="s">
        <v>117</v>
      </c>
      <c r="D169" s="75"/>
      <c r="E169" s="76">
        <v>8</v>
      </c>
      <c r="F169" s="77"/>
      <c r="G169" s="77"/>
      <c r="H169" s="77"/>
      <c r="I169" s="78" t="str">
        <f>+IF(Tabla26[[#This Row],[Ganancia Total]]=J169,"✔","✘")</f>
        <v>✘</v>
      </c>
      <c r="J169" s="57">
        <v>8640</v>
      </c>
    </row>
    <row r="170" spans="1:10" x14ac:dyDescent="0.3">
      <c r="A170" s="79"/>
      <c r="B170" s="73">
        <v>45278</v>
      </c>
      <c r="C170" s="74" t="s">
        <v>118</v>
      </c>
      <c r="D170" s="75"/>
      <c r="E170" s="76">
        <v>44</v>
      </c>
      <c r="F170" s="77"/>
      <c r="G170" s="77"/>
      <c r="H170" s="77"/>
      <c r="I170" s="78" t="str">
        <f>+IF(Tabla26[[#This Row],[Ganancia Total]]=J170,"✔","✘")</f>
        <v>✘</v>
      </c>
      <c r="J170" s="57">
        <v>74342.400000000023</v>
      </c>
    </row>
    <row r="171" spans="1:10" x14ac:dyDescent="0.3">
      <c r="A171" s="79"/>
      <c r="B171" s="73">
        <v>45279</v>
      </c>
      <c r="C171" s="74" t="s">
        <v>119</v>
      </c>
      <c r="D171" s="75"/>
      <c r="E171" s="76">
        <v>27</v>
      </c>
      <c r="F171" s="77"/>
      <c r="G171" s="77"/>
      <c r="H171" s="77"/>
      <c r="I171" s="78" t="str">
        <f>+IF(Tabla26[[#This Row],[Ganancia Total]]=J171,"✔","✘")</f>
        <v>✘</v>
      </c>
      <c r="J171" s="57">
        <v>61819.200000000012</v>
      </c>
    </row>
    <row r="172" spans="1:10" x14ac:dyDescent="0.3">
      <c r="A172" s="79"/>
      <c r="B172" s="73">
        <v>45280</v>
      </c>
      <c r="C172" s="74" t="s">
        <v>120</v>
      </c>
      <c r="D172" s="75"/>
      <c r="E172" s="76">
        <v>30</v>
      </c>
      <c r="F172" s="77"/>
      <c r="G172" s="77"/>
      <c r="H172" s="77"/>
      <c r="I172" s="78" t="str">
        <f>+IF(Tabla26[[#This Row],[Ganancia Total]]=J172,"✔","✘")</f>
        <v>✘</v>
      </c>
      <c r="J172" s="57">
        <v>77058.000000000015</v>
      </c>
    </row>
    <row r="173" spans="1:10" x14ac:dyDescent="0.3">
      <c r="A173" s="79"/>
      <c r="B173" s="73">
        <v>45281</v>
      </c>
      <c r="C173" s="74" t="s">
        <v>121</v>
      </c>
      <c r="D173" s="75"/>
      <c r="E173" s="76">
        <v>9</v>
      </c>
      <c r="F173" s="77"/>
      <c r="G173" s="77"/>
      <c r="H173" s="77"/>
      <c r="I173" s="78" t="str">
        <f>+IF(Tabla26[[#This Row],[Ganancia Total]]=J173,"✔","✘")</f>
        <v>✘</v>
      </c>
      <c r="J173" s="57">
        <v>18608.400000000001</v>
      </c>
    </row>
    <row r="174" spans="1:10" x14ac:dyDescent="0.3">
      <c r="A174" s="79"/>
      <c r="B174" s="73">
        <v>45282</v>
      </c>
      <c r="C174" s="74" t="s">
        <v>122</v>
      </c>
      <c r="D174" s="75"/>
      <c r="E174" s="76">
        <v>50</v>
      </c>
      <c r="F174" s="77"/>
      <c r="G174" s="77"/>
      <c r="H174" s="77"/>
      <c r="I174" s="78" t="str">
        <f>+IF(Tabla26[[#This Row],[Ganancia Total]]=J174,"✔","✘")</f>
        <v>✘</v>
      </c>
      <c r="J174" s="57">
        <v>118380.00000000001</v>
      </c>
    </row>
    <row r="175" spans="1:10" x14ac:dyDescent="0.3">
      <c r="A175" s="79"/>
      <c r="B175" s="73">
        <v>45285</v>
      </c>
      <c r="C175" s="74" t="s">
        <v>123</v>
      </c>
      <c r="D175" s="75"/>
      <c r="E175" s="76">
        <v>35</v>
      </c>
      <c r="F175" s="77"/>
      <c r="G175" s="77"/>
      <c r="H175" s="77"/>
      <c r="I175" s="78" t="str">
        <f>+IF(Tabla26[[#This Row],[Ganancia Total]]=J175,"✔","✘")</f>
        <v>✘</v>
      </c>
      <c r="J175" s="57">
        <v>24832.5</v>
      </c>
    </row>
    <row r="176" spans="1:10" x14ac:dyDescent="0.3">
      <c r="A176" s="79"/>
      <c r="B176" s="73">
        <v>45286</v>
      </c>
      <c r="C176" s="74" t="s">
        <v>124</v>
      </c>
      <c r="D176" s="75"/>
      <c r="E176" s="76">
        <v>35</v>
      </c>
      <c r="F176" s="77"/>
      <c r="G176" s="77"/>
      <c r="H176" s="77"/>
      <c r="I176" s="78" t="str">
        <f>+IF(Tabla26[[#This Row],[Ganancia Total]]=J176,"✔","✘")</f>
        <v>✘</v>
      </c>
      <c r="J176" s="57">
        <v>65425.500000000007</v>
      </c>
    </row>
    <row r="177" spans="1:10" x14ac:dyDescent="0.3">
      <c r="A177" s="79"/>
      <c r="B177" s="73">
        <v>45287</v>
      </c>
      <c r="C177" s="74" t="s">
        <v>125</v>
      </c>
      <c r="D177" s="75"/>
      <c r="E177" s="76">
        <v>28</v>
      </c>
      <c r="F177" s="77"/>
      <c r="G177" s="77"/>
      <c r="H177" s="77"/>
      <c r="I177" s="78" t="str">
        <f>+IF(Tabla26[[#This Row],[Ganancia Total]]=J177,"✔","✘")</f>
        <v>✘</v>
      </c>
      <c r="J177" s="57">
        <v>75272.39999999998</v>
      </c>
    </row>
    <row r="178" spans="1:10" x14ac:dyDescent="0.3">
      <c r="A178" s="79"/>
      <c r="B178" s="73">
        <v>45288</v>
      </c>
      <c r="C178" s="74" t="s">
        <v>126</v>
      </c>
      <c r="D178" s="75"/>
      <c r="E178" s="76">
        <v>7</v>
      </c>
      <c r="F178" s="77"/>
      <c r="G178" s="77"/>
      <c r="H178" s="77"/>
      <c r="I178" s="78" t="str">
        <f>+IF(Tabla26[[#This Row],[Ganancia Total]]=J178,"✔","✘")</f>
        <v>✘</v>
      </c>
      <c r="J178" s="57">
        <v>7297.5</v>
      </c>
    </row>
    <row r="179" spans="1:10" x14ac:dyDescent="0.3">
      <c r="A179" s="79"/>
      <c r="B179" s="73">
        <v>45289</v>
      </c>
      <c r="C179" s="74" t="s">
        <v>127</v>
      </c>
      <c r="D179" s="75"/>
      <c r="E179" s="76">
        <v>8</v>
      </c>
      <c r="F179" s="77"/>
      <c r="G179" s="77"/>
      <c r="H179" s="77"/>
      <c r="I179" s="78" t="str">
        <f>+IF(Tabla26[[#This Row],[Ganancia Total]]=J179,"✔","✘")</f>
        <v>✘</v>
      </c>
      <c r="J179" s="57">
        <v>12492</v>
      </c>
    </row>
    <row r="180" spans="1:10" x14ac:dyDescent="0.3">
      <c r="A180" s="79"/>
      <c r="B180" s="73">
        <v>45292</v>
      </c>
      <c r="C180" s="74" t="s">
        <v>128</v>
      </c>
      <c r="D180" s="75"/>
      <c r="E180" s="76">
        <v>37</v>
      </c>
      <c r="F180" s="77"/>
      <c r="G180" s="77"/>
      <c r="H180" s="77"/>
      <c r="I180" s="78" t="str">
        <f>+IF(Tabla26[[#This Row],[Ganancia Total]]=J180,"✔","✘")</f>
        <v>✘</v>
      </c>
      <c r="J180" s="57">
        <v>82595.099999999977</v>
      </c>
    </row>
    <row r="181" spans="1:10" x14ac:dyDescent="0.3">
      <c r="A181" s="79"/>
      <c r="B181" s="73">
        <v>45293</v>
      </c>
      <c r="C181" s="74" t="s">
        <v>129</v>
      </c>
      <c r="D181" s="75"/>
      <c r="E181" s="76">
        <v>10</v>
      </c>
      <c r="F181" s="77"/>
      <c r="G181" s="77"/>
      <c r="H181" s="77"/>
      <c r="I181" s="78" t="str">
        <f>+IF(Tabla26[[#This Row],[Ganancia Total]]=J181,"✔","✘")</f>
        <v>✘</v>
      </c>
      <c r="J181" s="57">
        <v>14175</v>
      </c>
    </row>
    <row r="182" spans="1:10" x14ac:dyDescent="0.3">
      <c r="A182" s="79"/>
      <c r="B182" s="73">
        <v>45294</v>
      </c>
      <c r="C182" s="74" t="s">
        <v>130</v>
      </c>
      <c r="D182" s="75"/>
      <c r="E182" s="76">
        <v>45</v>
      </c>
      <c r="F182" s="77"/>
      <c r="G182" s="77"/>
      <c r="H182" s="77"/>
      <c r="I182" s="78" t="str">
        <f>+IF(Tabla26[[#This Row],[Ganancia Total]]=J182,"✔","✘")</f>
        <v>✘</v>
      </c>
      <c r="J182" s="57">
        <v>252260.99999999997</v>
      </c>
    </row>
    <row r="183" spans="1:10" x14ac:dyDescent="0.3">
      <c r="A183" s="79"/>
      <c r="B183" s="73">
        <v>45295</v>
      </c>
      <c r="C183" s="74" t="s">
        <v>131</v>
      </c>
      <c r="D183" s="75"/>
      <c r="E183" s="76">
        <v>41</v>
      </c>
      <c r="F183" s="77"/>
      <c r="G183" s="77"/>
      <c r="H183" s="77"/>
      <c r="I183" s="78" t="str">
        <f>+IF(Tabla26[[#This Row],[Ganancia Total]]=J183,"✔","✘")</f>
        <v>✘</v>
      </c>
      <c r="J183" s="57">
        <v>57896.100000000013</v>
      </c>
    </row>
    <row r="184" spans="1:10" x14ac:dyDescent="0.3">
      <c r="A184" s="79"/>
      <c r="B184" s="73">
        <v>45296</v>
      </c>
      <c r="C184" s="74" t="s">
        <v>132</v>
      </c>
      <c r="D184" s="75"/>
      <c r="E184" s="76">
        <v>25</v>
      </c>
      <c r="F184" s="77"/>
      <c r="G184" s="77"/>
      <c r="H184" s="77"/>
      <c r="I184" s="78" t="str">
        <f>+IF(Tabla26[[#This Row],[Ganancia Total]]=J184,"✔","✘")</f>
        <v>✘</v>
      </c>
      <c r="J184" s="57">
        <v>29234.999999999993</v>
      </c>
    </row>
    <row r="185" spans="1:10" x14ac:dyDescent="0.3">
      <c r="A185" s="79"/>
      <c r="B185" s="73">
        <v>45299</v>
      </c>
      <c r="C185" s="74" t="s">
        <v>133</v>
      </c>
      <c r="D185" s="75"/>
      <c r="E185" s="76">
        <v>8</v>
      </c>
      <c r="F185" s="77"/>
      <c r="G185" s="77"/>
      <c r="H185" s="77"/>
      <c r="I185" s="78" t="str">
        <f>+IF(Tabla26[[#This Row],[Ganancia Total]]=J185,"✔","✘")</f>
        <v>✘</v>
      </c>
      <c r="J185" s="57">
        <v>7092</v>
      </c>
    </row>
    <row r="186" spans="1:10" x14ac:dyDescent="0.3">
      <c r="A186" s="79"/>
      <c r="B186" s="73">
        <v>45300</v>
      </c>
      <c r="C186" s="74" t="s">
        <v>134</v>
      </c>
      <c r="D186" s="75"/>
      <c r="E186" s="76">
        <v>15</v>
      </c>
      <c r="F186" s="77"/>
      <c r="G186" s="77"/>
      <c r="H186" s="77"/>
      <c r="I186" s="78" t="str">
        <f>+IF(Tabla26[[#This Row],[Ganancia Total]]=J186,"✔","✘")</f>
        <v>✘</v>
      </c>
      <c r="J186" s="57">
        <v>16415.999999999993</v>
      </c>
    </row>
    <row r="187" spans="1:10" x14ac:dyDescent="0.3">
      <c r="A187" s="79"/>
      <c r="B187" s="73">
        <v>45301</v>
      </c>
      <c r="C187" s="74" t="s">
        <v>123</v>
      </c>
      <c r="D187" s="75"/>
      <c r="E187" s="76">
        <v>5</v>
      </c>
      <c r="F187" s="77"/>
      <c r="G187" s="77"/>
      <c r="H187" s="77"/>
      <c r="I187" s="78" t="str">
        <f>+IF(Tabla26[[#This Row],[Ganancia Total]]=J187,"✔","✘")</f>
        <v>✘</v>
      </c>
      <c r="J187" s="57">
        <v>3547.5</v>
      </c>
    </row>
    <row r="188" spans="1:10" x14ac:dyDescent="0.3">
      <c r="A188" s="79"/>
      <c r="B188" s="73">
        <v>45302</v>
      </c>
      <c r="C188" s="74" t="s">
        <v>124</v>
      </c>
      <c r="D188" s="75"/>
      <c r="E188" s="76">
        <v>50</v>
      </c>
      <c r="F188" s="77"/>
      <c r="G188" s="77"/>
      <c r="H188" s="77"/>
      <c r="I188" s="78" t="str">
        <f>+IF(Tabla26[[#This Row],[Ganancia Total]]=J188,"✔","✘")</f>
        <v>✘</v>
      </c>
      <c r="J188" s="57">
        <v>93465.000000000015</v>
      </c>
    </row>
    <row r="189" spans="1:10" x14ac:dyDescent="0.3">
      <c r="A189" s="79"/>
      <c r="B189" s="73">
        <v>45303</v>
      </c>
      <c r="C189" s="74" t="s">
        <v>125</v>
      </c>
      <c r="D189" s="75"/>
      <c r="E189" s="76">
        <v>34</v>
      </c>
      <c r="F189" s="77"/>
      <c r="G189" s="77"/>
      <c r="H189" s="77"/>
      <c r="I189" s="78" t="str">
        <f>+IF(Tabla26[[#This Row],[Ganancia Total]]=J189,"✔","✘")</f>
        <v>✘</v>
      </c>
      <c r="J189" s="57">
        <v>91402.199999999983</v>
      </c>
    </row>
    <row r="190" spans="1:10" x14ac:dyDescent="0.3">
      <c r="A190" s="79"/>
      <c r="B190" s="73">
        <v>45306</v>
      </c>
      <c r="C190" s="74" t="s">
        <v>126</v>
      </c>
      <c r="D190" s="75"/>
      <c r="E190" s="76">
        <v>53</v>
      </c>
      <c r="F190" s="77"/>
      <c r="G190" s="77"/>
      <c r="H190" s="77"/>
      <c r="I190" s="78" t="str">
        <f>+IF(Tabla26[[#This Row],[Ganancia Total]]=J190,"✔","✘")</f>
        <v>✘</v>
      </c>
      <c r="J190" s="57">
        <v>55252.5</v>
      </c>
    </row>
    <row r="191" spans="1:10" x14ac:dyDescent="0.3">
      <c r="A191" s="79"/>
      <c r="B191" s="73">
        <v>45307</v>
      </c>
      <c r="C191" s="74" t="s">
        <v>127</v>
      </c>
      <c r="D191" s="75"/>
      <c r="E191" s="76">
        <v>22</v>
      </c>
      <c r="F191" s="77"/>
      <c r="G191" s="77"/>
      <c r="H191" s="77"/>
      <c r="I191" s="78" t="str">
        <f>+IF(Tabla26[[#This Row],[Ganancia Total]]=J191,"✔","✘")</f>
        <v>✘</v>
      </c>
      <c r="J191" s="57">
        <v>34353</v>
      </c>
    </row>
    <row r="192" spans="1:10" x14ac:dyDescent="0.3">
      <c r="A192" s="79"/>
      <c r="B192" s="73">
        <v>45308</v>
      </c>
      <c r="C192" s="74" t="s">
        <v>128</v>
      </c>
      <c r="D192" s="75"/>
      <c r="E192" s="76">
        <v>46</v>
      </c>
      <c r="F192" s="77"/>
      <c r="G192" s="77"/>
      <c r="H192" s="77"/>
      <c r="I192" s="78" t="str">
        <f>+IF(Tabla26[[#This Row],[Ganancia Total]]=J192,"✔","✘")</f>
        <v>✘</v>
      </c>
      <c r="J192" s="57">
        <v>102685.79999999996</v>
      </c>
    </row>
    <row r="193" spans="1:10" x14ac:dyDescent="0.3">
      <c r="A193" s="79"/>
      <c r="B193" s="73">
        <v>45309</v>
      </c>
      <c r="C193" s="74" t="s">
        <v>129</v>
      </c>
      <c r="D193" s="75"/>
      <c r="E193" s="76">
        <v>18</v>
      </c>
      <c r="F193" s="77"/>
      <c r="G193" s="77"/>
      <c r="H193" s="77"/>
      <c r="I193" s="78" t="str">
        <f>+IF(Tabla26[[#This Row],[Ganancia Total]]=J193,"✔","✘")</f>
        <v>✘</v>
      </c>
      <c r="J193" s="57">
        <v>25515</v>
      </c>
    </row>
    <row r="194" spans="1:10" x14ac:dyDescent="0.3">
      <c r="A194" s="79"/>
      <c r="B194" s="73">
        <v>45310</v>
      </c>
      <c r="C194" s="74" t="s">
        <v>130</v>
      </c>
      <c r="D194" s="75"/>
      <c r="E194" s="76">
        <v>46</v>
      </c>
      <c r="F194" s="77"/>
      <c r="G194" s="77"/>
      <c r="H194" s="77"/>
      <c r="I194" s="78" t="str">
        <f>+IF(Tabla26[[#This Row],[Ganancia Total]]=J194,"✔","✘")</f>
        <v>✘</v>
      </c>
      <c r="J194" s="57">
        <v>257866.79999999996</v>
      </c>
    </row>
    <row r="195" spans="1:10" x14ac:dyDescent="0.3">
      <c r="A195" s="79"/>
      <c r="B195" s="73">
        <v>45313</v>
      </c>
      <c r="C195" s="74" t="s">
        <v>131</v>
      </c>
      <c r="D195" s="75"/>
      <c r="E195" s="76">
        <v>39</v>
      </c>
      <c r="F195" s="77"/>
      <c r="G195" s="77"/>
      <c r="H195" s="77"/>
      <c r="I195" s="78" t="str">
        <f>+IF(Tabla26[[#This Row],[Ganancia Total]]=J195,"✔","✘")</f>
        <v>✘</v>
      </c>
      <c r="J195" s="57">
        <v>55071.900000000016</v>
      </c>
    </row>
    <row r="196" spans="1:10" x14ac:dyDescent="0.3">
      <c r="A196" s="79"/>
      <c r="B196" s="73">
        <v>45314</v>
      </c>
      <c r="C196" s="74" t="s">
        <v>132</v>
      </c>
      <c r="D196" s="75"/>
      <c r="E196" s="76">
        <v>54</v>
      </c>
      <c r="F196" s="77"/>
      <c r="G196" s="77"/>
      <c r="H196" s="77"/>
      <c r="I196" s="78" t="str">
        <f>+IF(Tabla26[[#This Row],[Ganancia Total]]=J196,"✔","✘")</f>
        <v>✘</v>
      </c>
      <c r="J196" s="57">
        <v>63147.599999999977</v>
      </c>
    </row>
    <row r="197" spans="1:10" x14ac:dyDescent="0.3">
      <c r="A197" s="79"/>
      <c r="B197" s="73">
        <v>45315</v>
      </c>
      <c r="C197" s="74" t="s">
        <v>133</v>
      </c>
      <c r="D197" s="75"/>
      <c r="E197" s="76">
        <v>7</v>
      </c>
      <c r="F197" s="77"/>
      <c r="G197" s="77"/>
      <c r="H197" s="77"/>
      <c r="I197" s="78" t="str">
        <f>+IF(Tabla26[[#This Row],[Ganancia Total]]=J197,"✔","✘")</f>
        <v>✘</v>
      </c>
      <c r="J197" s="57">
        <v>6205.5</v>
      </c>
    </row>
    <row r="198" spans="1:10" x14ac:dyDescent="0.3">
      <c r="A198" s="79"/>
      <c r="B198" s="73">
        <v>45316</v>
      </c>
      <c r="C198" s="74" t="s">
        <v>134</v>
      </c>
      <c r="D198" s="75"/>
      <c r="E198" s="76">
        <v>30</v>
      </c>
      <c r="F198" s="77"/>
      <c r="G198" s="77"/>
      <c r="H198" s="77"/>
      <c r="I198" s="78" t="str">
        <f>+IF(Tabla26[[#This Row],[Ganancia Total]]=J198,"✔","✘")</f>
        <v>✘</v>
      </c>
      <c r="J198" s="57">
        <v>32831.999999999985</v>
      </c>
    </row>
    <row r="199" spans="1:10" x14ac:dyDescent="0.3">
      <c r="A199" s="79"/>
      <c r="B199" s="73">
        <v>45317</v>
      </c>
      <c r="C199" s="74" t="s">
        <v>107</v>
      </c>
      <c r="D199" s="75"/>
      <c r="E199" s="76">
        <v>46</v>
      </c>
      <c r="F199" s="77"/>
      <c r="G199" s="77"/>
      <c r="H199" s="77"/>
      <c r="I199" s="78" t="str">
        <f>+IF(Tabla26[[#This Row],[Ganancia Total]]=J199,"✔","✘")</f>
        <v>✘</v>
      </c>
      <c r="J199" s="57">
        <v>130575.60000000002</v>
      </c>
    </row>
    <row r="200" spans="1:10" x14ac:dyDescent="0.3">
      <c r="A200" s="79"/>
      <c r="B200" s="73">
        <v>45320</v>
      </c>
      <c r="C200" s="74" t="s">
        <v>108</v>
      </c>
      <c r="D200" s="75"/>
      <c r="E200" s="76">
        <v>8</v>
      </c>
      <c r="F200" s="77"/>
      <c r="G200" s="77"/>
      <c r="H200" s="77"/>
      <c r="I200" s="78" t="str">
        <f>+IF(Tabla26[[#This Row],[Ganancia Total]]=J200,"✔","✘")</f>
        <v>✘</v>
      </c>
      <c r="J200" s="57">
        <v>11308.800000000003</v>
      </c>
    </row>
    <row r="201" spans="1:10" x14ac:dyDescent="0.3">
      <c r="A201" s="79"/>
      <c r="B201" s="73">
        <v>45321</v>
      </c>
      <c r="C201" s="74" t="s">
        <v>109</v>
      </c>
      <c r="D201" s="75"/>
      <c r="E201" s="76">
        <v>27</v>
      </c>
      <c r="F201" s="77"/>
      <c r="G201" s="77"/>
      <c r="H201" s="77"/>
      <c r="I201" s="78" t="str">
        <f>+IF(Tabla26[[#This Row],[Ganancia Total]]=J201,"✔","✘")</f>
        <v>✘</v>
      </c>
      <c r="J201" s="57">
        <v>4617</v>
      </c>
    </row>
    <row r="202" spans="1:10" x14ac:dyDescent="0.3">
      <c r="A202" s="79"/>
      <c r="B202" s="73">
        <v>45322</v>
      </c>
      <c r="C202" s="74" t="s">
        <v>110</v>
      </c>
      <c r="D202" s="75"/>
      <c r="E202" s="76">
        <v>14</v>
      </c>
      <c r="F202" s="77"/>
      <c r="G202" s="77"/>
      <c r="H202" s="77"/>
      <c r="I202" s="78" t="str">
        <f>+IF(Tabla26[[#This Row],[Ganancia Total]]=J202,"✔","✘")</f>
        <v>✘</v>
      </c>
      <c r="J202" s="57">
        <v>117663</v>
      </c>
    </row>
    <row r="203" spans="1:10" x14ac:dyDescent="0.3">
      <c r="A203" s="79"/>
      <c r="B203" s="73">
        <v>45323</v>
      </c>
      <c r="C203" s="74" t="s">
        <v>111</v>
      </c>
      <c r="D203" s="75"/>
      <c r="E203" s="76">
        <v>10</v>
      </c>
      <c r="F203" s="77"/>
      <c r="G203" s="77"/>
      <c r="H203" s="77"/>
      <c r="I203" s="78" t="str">
        <f>+IF(Tabla26[[#This Row],[Ganancia Total]]=J203,"✔","✘")</f>
        <v>✘</v>
      </c>
      <c r="J203" s="57">
        <v>103854.00000000001</v>
      </c>
    </row>
    <row r="204" spans="1:10" x14ac:dyDescent="0.3">
      <c r="A204" s="79"/>
      <c r="B204" s="73">
        <v>45324</v>
      </c>
      <c r="C204" s="74" t="s">
        <v>112</v>
      </c>
      <c r="D204" s="75"/>
      <c r="E204" s="76">
        <v>48</v>
      </c>
      <c r="F204" s="77"/>
      <c r="G204" s="77"/>
      <c r="H204" s="77"/>
      <c r="I204" s="78" t="str">
        <f>+IF(Tabla26[[#This Row],[Ganancia Total]]=J204,"✔","✘")</f>
        <v>✘</v>
      </c>
      <c r="J204" s="57">
        <v>52531.199999999983</v>
      </c>
    </row>
    <row r="205" spans="1:10" x14ac:dyDescent="0.3">
      <c r="A205" s="79"/>
      <c r="B205" s="73">
        <v>45327</v>
      </c>
      <c r="C205" s="74" t="s">
        <v>113</v>
      </c>
      <c r="D205" s="75"/>
      <c r="E205" s="76">
        <v>49</v>
      </c>
      <c r="F205" s="77"/>
      <c r="G205" s="77"/>
      <c r="H205" s="77"/>
      <c r="I205" s="78" t="str">
        <f>+IF(Tabla26[[#This Row],[Ganancia Total]]=J205,"✔","✘")</f>
        <v>✘</v>
      </c>
      <c r="J205" s="57">
        <v>69501.599999999977</v>
      </c>
    </row>
    <row r="206" spans="1:10" x14ac:dyDescent="0.3">
      <c r="A206" s="79"/>
      <c r="B206" s="73">
        <v>45328</v>
      </c>
      <c r="C206" s="74" t="s">
        <v>114</v>
      </c>
      <c r="D206" s="75"/>
      <c r="E206" s="76">
        <v>28</v>
      </c>
      <c r="F206" s="77"/>
      <c r="G206" s="77"/>
      <c r="H206" s="77"/>
      <c r="I206" s="78" t="str">
        <f>+IF(Tabla26[[#This Row],[Ganancia Total]]=J206,"✔","✘")</f>
        <v>✘</v>
      </c>
      <c r="J206" s="57">
        <v>26569.19999999999</v>
      </c>
    </row>
    <row r="207" spans="1:10" x14ac:dyDescent="0.3">
      <c r="A207" s="79"/>
      <c r="B207" s="73">
        <v>45329</v>
      </c>
      <c r="C207" s="74" t="s">
        <v>89</v>
      </c>
      <c r="D207" s="75"/>
      <c r="E207" s="76">
        <v>33</v>
      </c>
      <c r="F207" s="77"/>
      <c r="G207" s="77"/>
      <c r="H207" s="77"/>
      <c r="I207" s="78" t="str">
        <f>+IF(Tabla26[[#This Row],[Ganancia Total]]=J207,"✔","✘")</f>
        <v>✘</v>
      </c>
      <c r="J207" s="57">
        <v>48915.900000000009</v>
      </c>
    </row>
    <row r="208" spans="1:10" x14ac:dyDescent="0.3">
      <c r="A208" s="79"/>
      <c r="B208" s="73">
        <v>45330</v>
      </c>
      <c r="C208" s="74" t="s">
        <v>90</v>
      </c>
      <c r="D208" s="75"/>
      <c r="E208" s="76">
        <v>52</v>
      </c>
      <c r="F208" s="77"/>
      <c r="G208" s="77"/>
      <c r="H208" s="77"/>
      <c r="I208" s="78" t="str">
        <f>+IF(Tabla26[[#This Row],[Ganancia Total]]=J208,"✔","✘")</f>
        <v>✘</v>
      </c>
      <c r="J208" s="57">
        <v>82383.600000000006</v>
      </c>
    </row>
    <row r="209" spans="1:10" x14ac:dyDescent="0.3">
      <c r="A209" s="79"/>
      <c r="B209" s="73">
        <v>45331</v>
      </c>
      <c r="C209" s="74" t="s">
        <v>91</v>
      </c>
      <c r="D209" s="75"/>
      <c r="E209" s="76">
        <v>20</v>
      </c>
      <c r="F209" s="77"/>
      <c r="G209" s="77"/>
      <c r="H209" s="77"/>
      <c r="I209" s="78" t="str">
        <f>+IF(Tabla26[[#This Row],[Ganancia Total]]=J209,"✔","✘")</f>
        <v>✘</v>
      </c>
      <c r="J209" s="57">
        <v>64590</v>
      </c>
    </row>
    <row r="210" spans="1:10" x14ac:dyDescent="0.3">
      <c r="A210" s="79"/>
      <c r="B210" s="73">
        <v>45334</v>
      </c>
      <c r="C210" s="74" t="s">
        <v>92</v>
      </c>
      <c r="D210" s="75"/>
      <c r="E210" s="76">
        <v>24</v>
      </c>
      <c r="F210" s="77"/>
      <c r="G210" s="77"/>
      <c r="H210" s="77"/>
      <c r="I210" s="78" t="str">
        <f>+IF(Tabla26[[#This Row],[Ganancia Total]]=J210,"✔","✘")</f>
        <v>✘</v>
      </c>
      <c r="J210" s="57">
        <v>1317.6000000000001</v>
      </c>
    </row>
    <row r="211" spans="1:10" x14ac:dyDescent="0.3">
      <c r="A211" s="79"/>
      <c r="B211" s="73">
        <v>45335</v>
      </c>
      <c r="C211" s="74" t="s">
        <v>93</v>
      </c>
      <c r="D211" s="75"/>
      <c r="E211" s="76">
        <v>25</v>
      </c>
      <c r="F211" s="77"/>
      <c r="G211" s="77"/>
      <c r="H211" s="77"/>
      <c r="I211" s="78" t="str">
        <f>+IF(Tabla26[[#This Row],[Ganancia Total]]=J211,"✔","✘")</f>
        <v>✘</v>
      </c>
      <c r="J211" s="57">
        <v>35204.999999999993</v>
      </c>
    </row>
    <row r="212" spans="1:10" x14ac:dyDescent="0.3">
      <c r="A212" s="79"/>
      <c r="B212" s="73">
        <v>45336</v>
      </c>
      <c r="C212" s="74" t="s">
        <v>94</v>
      </c>
      <c r="D212" s="75"/>
      <c r="E212" s="76">
        <v>53</v>
      </c>
      <c r="F212" s="77"/>
      <c r="G212" s="77"/>
      <c r="H212" s="77"/>
      <c r="I212" s="78" t="str">
        <f>+IF(Tabla26[[#This Row],[Ganancia Total]]=J212,"✔","✘")</f>
        <v>✘</v>
      </c>
      <c r="J212" s="57">
        <v>254447.70000000007</v>
      </c>
    </row>
    <row r="213" spans="1:10" x14ac:dyDescent="0.3">
      <c r="A213" s="79"/>
      <c r="B213" s="73">
        <v>45337</v>
      </c>
      <c r="C213" s="74" t="s">
        <v>95</v>
      </c>
      <c r="D213" s="75"/>
      <c r="E213" s="76">
        <v>7</v>
      </c>
      <c r="F213" s="77"/>
      <c r="G213" s="77"/>
      <c r="H213" s="77"/>
      <c r="I213" s="78" t="str">
        <f>+IF(Tabla26[[#This Row],[Ganancia Total]]=J213,"✔","✘")</f>
        <v>✘</v>
      </c>
      <c r="J213" s="57">
        <v>8704.5</v>
      </c>
    </row>
    <row r="214" spans="1:10" x14ac:dyDescent="0.3">
      <c r="A214" s="79"/>
      <c r="B214" s="73">
        <v>45338</v>
      </c>
      <c r="C214" s="74" t="s">
        <v>96</v>
      </c>
      <c r="D214" s="75"/>
      <c r="E214" s="76">
        <v>47</v>
      </c>
      <c r="F214" s="77"/>
      <c r="G214" s="77"/>
      <c r="H214" s="77"/>
      <c r="I214" s="78" t="str">
        <f>+IF(Tabla26[[#This Row],[Ganancia Total]]=J214,"✔","✘")</f>
        <v>✘</v>
      </c>
      <c r="J214" s="57">
        <v>66890.399999999994</v>
      </c>
    </row>
    <row r="215" spans="1:10" x14ac:dyDescent="0.3">
      <c r="A215" s="79"/>
      <c r="B215" s="73">
        <v>45341</v>
      </c>
      <c r="C215" s="74" t="s">
        <v>97</v>
      </c>
      <c r="D215" s="75"/>
      <c r="E215" s="76">
        <v>1</v>
      </c>
      <c r="F215" s="77"/>
      <c r="G215" s="77"/>
      <c r="H215" s="77"/>
      <c r="I215" s="78" t="str">
        <f>+IF(Tabla26[[#This Row],[Ganancia Total]]=J215,"✔","✘")</f>
        <v>✘</v>
      </c>
      <c r="J215" s="57">
        <v>933.59999999999991</v>
      </c>
    </row>
    <row r="216" spans="1:10" x14ac:dyDescent="0.3">
      <c r="A216" s="79"/>
      <c r="B216" s="73">
        <v>45342</v>
      </c>
      <c r="C216" s="74" t="s">
        <v>98</v>
      </c>
      <c r="D216" s="75"/>
      <c r="E216" s="76">
        <v>38</v>
      </c>
      <c r="F216" s="77"/>
      <c r="G216" s="77"/>
      <c r="H216" s="77"/>
      <c r="I216" s="78" t="str">
        <f>+IF(Tabla26[[#This Row],[Ganancia Total]]=J216,"✔","✘")</f>
        <v>✘</v>
      </c>
      <c r="J216" s="57">
        <v>87996.600000000035</v>
      </c>
    </row>
    <row r="217" spans="1:10" x14ac:dyDescent="0.3">
      <c r="A217" s="79"/>
      <c r="B217" s="73">
        <v>45343</v>
      </c>
      <c r="C217" s="74" t="s">
        <v>99</v>
      </c>
      <c r="D217" s="75"/>
      <c r="E217" s="76">
        <v>30</v>
      </c>
      <c r="F217" s="77"/>
      <c r="G217" s="77"/>
      <c r="H217" s="77"/>
      <c r="I217" s="78" t="str">
        <f>+IF(Tabla26[[#This Row],[Ganancia Total]]=J217,"✔","✘")</f>
        <v>✘</v>
      </c>
      <c r="J217" s="57">
        <v>60821.999999999985</v>
      </c>
    </row>
    <row r="218" spans="1:10" x14ac:dyDescent="0.3">
      <c r="A218" s="79"/>
      <c r="B218" s="73">
        <v>45344</v>
      </c>
      <c r="C218" s="74" t="s">
        <v>100</v>
      </c>
      <c r="D218" s="75"/>
      <c r="E218" s="76">
        <v>30</v>
      </c>
      <c r="F218" s="77"/>
      <c r="G218" s="77"/>
      <c r="H218" s="77"/>
      <c r="I218" s="78" t="str">
        <f>+IF(Tabla26[[#This Row],[Ganancia Total]]=J218,"✔","✘")</f>
        <v>✘</v>
      </c>
      <c r="J218" s="57">
        <v>143100</v>
      </c>
    </row>
    <row r="219" spans="1:10" x14ac:dyDescent="0.3">
      <c r="A219" s="79"/>
      <c r="B219" s="73">
        <v>45345</v>
      </c>
      <c r="C219" s="74" t="s">
        <v>101</v>
      </c>
      <c r="D219" s="75"/>
      <c r="E219" s="76">
        <v>51</v>
      </c>
      <c r="F219" s="77"/>
      <c r="G219" s="77"/>
      <c r="H219" s="77"/>
      <c r="I219" s="78" t="str">
        <f>+IF(Tabla26[[#This Row],[Ganancia Total]]=J219,"✔","✘")</f>
        <v>✘</v>
      </c>
      <c r="J219" s="57">
        <v>226516.5</v>
      </c>
    </row>
    <row r="220" spans="1:10" x14ac:dyDescent="0.3">
      <c r="A220" s="79"/>
      <c r="B220" s="73">
        <v>45348</v>
      </c>
      <c r="C220" s="74" t="s">
        <v>102</v>
      </c>
      <c r="D220" s="75"/>
      <c r="E220" s="76">
        <v>36</v>
      </c>
      <c r="F220" s="77"/>
      <c r="G220" s="77"/>
      <c r="H220" s="77"/>
      <c r="I220" s="78" t="str">
        <f>+IF(Tabla26[[#This Row],[Ganancia Total]]=J220,"✔","✘")</f>
        <v>✘</v>
      </c>
      <c r="J220" s="57">
        <v>139860</v>
      </c>
    </row>
    <row r="221" spans="1:10" x14ac:dyDescent="0.3">
      <c r="A221" s="79"/>
      <c r="B221" s="73">
        <v>45349</v>
      </c>
      <c r="C221" s="74" t="s">
        <v>103</v>
      </c>
      <c r="D221" s="75"/>
      <c r="E221" s="76">
        <v>8</v>
      </c>
      <c r="F221" s="77"/>
      <c r="G221" s="77"/>
      <c r="H221" s="77"/>
      <c r="I221" s="78" t="str">
        <f>+IF(Tabla26[[#This Row],[Ganancia Total]]=J221,"✔","✘")</f>
        <v>✘</v>
      </c>
      <c r="J221" s="57">
        <v>33607.200000000012</v>
      </c>
    </row>
    <row r="222" spans="1:10" x14ac:dyDescent="0.3">
      <c r="A222" s="79"/>
      <c r="B222" s="73">
        <v>45350</v>
      </c>
      <c r="C222" s="74" t="s">
        <v>104</v>
      </c>
      <c r="D222" s="75"/>
      <c r="E222" s="76">
        <v>5</v>
      </c>
      <c r="F222" s="77"/>
      <c r="G222" s="77"/>
      <c r="H222" s="77"/>
      <c r="I222" s="78" t="str">
        <f>+IF(Tabla26[[#This Row],[Ganancia Total]]=J222,"✔","✘")</f>
        <v>✘</v>
      </c>
      <c r="J222" s="57">
        <v>16665</v>
      </c>
    </row>
    <row r="223" spans="1:10" x14ac:dyDescent="0.3">
      <c r="A223" s="79"/>
      <c r="B223" s="73">
        <v>45351</v>
      </c>
      <c r="C223" s="74" t="s">
        <v>105</v>
      </c>
      <c r="D223" s="75"/>
      <c r="E223" s="76">
        <v>54</v>
      </c>
      <c r="F223" s="77"/>
      <c r="G223" s="77"/>
      <c r="H223" s="77"/>
      <c r="I223" s="78" t="str">
        <f>+IF(Tabla26[[#This Row],[Ganancia Total]]=J223,"✔","✘")</f>
        <v>✘</v>
      </c>
      <c r="J223" s="57">
        <v>94689</v>
      </c>
    </row>
    <row r="224" spans="1:10" x14ac:dyDescent="0.3">
      <c r="A224" s="79"/>
      <c r="B224" s="73">
        <v>45352</v>
      </c>
      <c r="C224" s="74" t="s">
        <v>106</v>
      </c>
      <c r="D224" s="75"/>
      <c r="E224" s="76">
        <v>45</v>
      </c>
      <c r="F224" s="77"/>
      <c r="G224" s="77"/>
      <c r="H224" s="77"/>
      <c r="I224" s="78" t="str">
        <f>+IF(Tabla26[[#This Row],[Ganancia Total]]=J224,"✔","✘")</f>
        <v>✘</v>
      </c>
      <c r="J224" s="57">
        <v>59980.499999999985</v>
      </c>
    </row>
    <row r="225" spans="1:10" x14ac:dyDescent="0.3">
      <c r="A225" s="79"/>
      <c r="B225" s="73">
        <v>45355</v>
      </c>
      <c r="C225" s="74" t="s">
        <v>107</v>
      </c>
      <c r="D225" s="75"/>
      <c r="E225" s="76">
        <v>18</v>
      </c>
      <c r="F225" s="77"/>
      <c r="G225" s="77"/>
      <c r="H225" s="77"/>
      <c r="I225" s="78" t="str">
        <f>+IF(Tabla26[[#This Row],[Ganancia Total]]=J225,"✔","✘")</f>
        <v>✘</v>
      </c>
      <c r="J225" s="57">
        <v>51094.8</v>
      </c>
    </row>
    <row r="226" spans="1:10" x14ac:dyDescent="0.3">
      <c r="A226" s="79"/>
      <c r="B226" s="73">
        <v>45356</v>
      </c>
      <c r="C226" s="74" t="s">
        <v>108</v>
      </c>
      <c r="D226" s="75"/>
      <c r="E226" s="76">
        <v>20</v>
      </c>
      <c r="F226" s="77"/>
      <c r="G226" s="77"/>
      <c r="H226" s="77"/>
      <c r="I226" s="78" t="str">
        <f>+IF(Tabla26[[#This Row],[Ganancia Total]]=J226,"✔","✘")</f>
        <v>✘</v>
      </c>
      <c r="J226" s="57">
        <v>28272.000000000007</v>
      </c>
    </row>
    <row r="227" spans="1:10" x14ac:dyDescent="0.3">
      <c r="A227" s="79"/>
      <c r="B227" s="73">
        <v>45357</v>
      </c>
      <c r="C227" s="74" t="s">
        <v>109</v>
      </c>
      <c r="D227" s="75"/>
      <c r="E227" s="76">
        <v>24</v>
      </c>
      <c r="F227" s="77"/>
      <c r="G227" s="77"/>
      <c r="H227" s="77"/>
      <c r="I227" s="78" t="str">
        <f>+IF(Tabla26[[#This Row],[Ganancia Total]]=J227,"✔","✘")</f>
        <v>✘</v>
      </c>
      <c r="J227" s="57">
        <v>4104</v>
      </c>
    </row>
    <row r="228" spans="1:10" x14ac:dyDescent="0.3">
      <c r="A228" s="79"/>
      <c r="B228" s="73">
        <v>45358</v>
      </c>
      <c r="C228" s="74" t="s">
        <v>110</v>
      </c>
      <c r="D228" s="75"/>
      <c r="E228" s="76">
        <v>20</v>
      </c>
      <c r="F228" s="77"/>
      <c r="G228" s="77"/>
      <c r="H228" s="77"/>
      <c r="I228" s="78" t="str">
        <f>+IF(Tabla26[[#This Row],[Ganancia Total]]=J228,"✔","✘")</f>
        <v>✘</v>
      </c>
      <c r="J228" s="57">
        <v>168090</v>
      </c>
    </row>
    <row r="229" spans="1:10" x14ac:dyDescent="0.3">
      <c r="A229" s="79"/>
      <c r="B229" s="73">
        <v>45359</v>
      </c>
      <c r="C229" s="74" t="s">
        <v>111</v>
      </c>
      <c r="D229" s="75"/>
      <c r="E229" s="76">
        <v>4</v>
      </c>
      <c r="F229" s="77"/>
      <c r="G229" s="77"/>
      <c r="H229" s="77"/>
      <c r="I229" s="78" t="str">
        <f>+IF(Tabla26[[#This Row],[Ganancia Total]]=J229,"✔","✘")</f>
        <v>✘</v>
      </c>
      <c r="J229" s="57">
        <v>41541.600000000006</v>
      </c>
    </row>
    <row r="230" spans="1:10" x14ac:dyDescent="0.3">
      <c r="A230" s="79"/>
      <c r="B230" s="73">
        <v>45362</v>
      </c>
      <c r="C230" s="74" t="s">
        <v>112</v>
      </c>
      <c r="D230" s="75"/>
      <c r="E230" s="76">
        <v>11</v>
      </c>
      <c r="F230" s="77"/>
      <c r="G230" s="77"/>
      <c r="H230" s="77"/>
      <c r="I230" s="78" t="str">
        <f>+IF(Tabla26[[#This Row],[Ganancia Total]]=J230,"✔","✘")</f>
        <v>✘</v>
      </c>
      <c r="J230" s="57">
        <v>12038.399999999996</v>
      </c>
    </row>
    <row r="231" spans="1:10" x14ac:dyDescent="0.3">
      <c r="A231" s="79"/>
      <c r="B231" s="73">
        <v>45363</v>
      </c>
      <c r="C231" s="74" t="s">
        <v>113</v>
      </c>
      <c r="D231" s="75"/>
      <c r="E231" s="76">
        <v>55</v>
      </c>
      <c r="F231" s="77"/>
      <c r="G231" s="77"/>
      <c r="H231" s="77"/>
      <c r="I231" s="78" t="str">
        <f>+IF(Tabla26[[#This Row],[Ganancia Total]]=J231,"✔","✘")</f>
        <v>✘</v>
      </c>
      <c r="J231" s="57">
        <v>78011.999999999985</v>
      </c>
    </row>
    <row r="232" spans="1:10" x14ac:dyDescent="0.3">
      <c r="A232" s="79"/>
      <c r="B232" s="73">
        <v>45364</v>
      </c>
      <c r="C232" s="74" t="s">
        <v>114</v>
      </c>
      <c r="D232" s="75"/>
      <c r="E232" s="76">
        <v>46</v>
      </c>
      <c r="F232" s="77"/>
      <c r="G232" s="77"/>
      <c r="H232" s="77"/>
      <c r="I232" s="78" t="str">
        <f>+IF(Tabla26[[#This Row],[Ganancia Total]]=J232,"✔","✘")</f>
        <v>✘</v>
      </c>
      <c r="J232" s="57">
        <v>43649.39999999998</v>
      </c>
    </row>
    <row r="233" spans="1:10" x14ac:dyDescent="0.3">
      <c r="A233" s="79"/>
      <c r="B233" s="73">
        <v>45365</v>
      </c>
      <c r="C233" s="74" t="s">
        <v>115</v>
      </c>
      <c r="D233" s="75"/>
      <c r="E233" s="76">
        <v>32</v>
      </c>
      <c r="F233" s="77"/>
      <c r="G233" s="77"/>
      <c r="H233" s="77"/>
      <c r="I233" s="78" t="str">
        <f>+IF(Tabla26[[#This Row],[Ganancia Total]]=J233,"✔","✘")</f>
        <v>✘</v>
      </c>
      <c r="J233" s="57">
        <v>29356.800000000003</v>
      </c>
    </row>
    <row r="234" spans="1:10" x14ac:dyDescent="0.3">
      <c r="A234" s="79"/>
      <c r="B234" s="73">
        <v>45366</v>
      </c>
      <c r="C234" s="74" t="s">
        <v>116</v>
      </c>
      <c r="D234" s="75"/>
      <c r="E234" s="76">
        <v>2</v>
      </c>
      <c r="F234" s="77"/>
      <c r="G234" s="77"/>
      <c r="H234" s="77"/>
      <c r="I234" s="78" t="str">
        <f>+IF(Tabla26[[#This Row],[Ganancia Total]]=J234,"✔","✘")</f>
        <v>✘</v>
      </c>
      <c r="J234" s="57">
        <v>723</v>
      </c>
    </row>
    <row r="235" spans="1:10" x14ac:dyDescent="0.3">
      <c r="A235" s="79"/>
      <c r="B235" s="73">
        <v>45369</v>
      </c>
      <c r="C235" s="74" t="s">
        <v>117</v>
      </c>
      <c r="D235" s="75"/>
      <c r="E235" s="76">
        <v>24</v>
      </c>
      <c r="F235" s="77"/>
      <c r="G235" s="77"/>
      <c r="H235" s="77"/>
      <c r="I235" s="78" t="str">
        <f>+IF(Tabla26[[#This Row],[Ganancia Total]]=J235,"✔","✘")</f>
        <v>✘</v>
      </c>
      <c r="J235" s="57">
        <v>25920</v>
      </c>
    </row>
    <row r="236" spans="1:10" x14ac:dyDescent="0.3">
      <c r="A236" s="79"/>
      <c r="B236" s="73">
        <v>45370</v>
      </c>
      <c r="C236" s="74" t="s">
        <v>118</v>
      </c>
      <c r="D236" s="75"/>
      <c r="E236" s="76">
        <v>15</v>
      </c>
      <c r="F236" s="77"/>
      <c r="G236" s="77"/>
      <c r="H236" s="77"/>
      <c r="I236" s="78" t="str">
        <f>+IF(Tabla26[[#This Row],[Ganancia Total]]=J236,"✔","✘")</f>
        <v>✘</v>
      </c>
      <c r="J236" s="57">
        <v>25344.000000000007</v>
      </c>
    </row>
    <row r="237" spans="1:10" x14ac:dyDescent="0.3">
      <c r="A237" s="79"/>
      <c r="B237" s="73">
        <v>45371</v>
      </c>
      <c r="C237" s="74" t="s">
        <v>119</v>
      </c>
      <c r="D237" s="75"/>
      <c r="E237" s="76">
        <v>5</v>
      </c>
      <c r="F237" s="77"/>
      <c r="G237" s="77"/>
      <c r="H237" s="77"/>
      <c r="I237" s="78" t="str">
        <f>+IF(Tabla26[[#This Row],[Ganancia Total]]=J237,"✔","✘")</f>
        <v>✘</v>
      </c>
      <c r="J237" s="57">
        <v>11448.000000000002</v>
      </c>
    </row>
    <row r="238" spans="1:10" x14ac:dyDescent="0.3">
      <c r="A238" s="79"/>
      <c r="B238" s="73">
        <v>45372</v>
      </c>
      <c r="C238" s="74" t="s">
        <v>120</v>
      </c>
      <c r="D238" s="75"/>
      <c r="E238" s="76">
        <v>19</v>
      </c>
      <c r="F238" s="77"/>
      <c r="G238" s="77"/>
      <c r="H238" s="77"/>
      <c r="I238" s="78" t="str">
        <f>+IF(Tabla26[[#This Row],[Ganancia Total]]=J238,"✔","✘")</f>
        <v>✘</v>
      </c>
      <c r="J238" s="57">
        <v>48803.400000000009</v>
      </c>
    </row>
    <row r="239" spans="1:10" x14ac:dyDescent="0.3">
      <c r="A239" s="79"/>
      <c r="B239" s="73">
        <v>45373</v>
      </c>
      <c r="C239" s="74" t="s">
        <v>121</v>
      </c>
      <c r="D239" s="75"/>
      <c r="E239" s="76">
        <v>25</v>
      </c>
      <c r="F239" s="77"/>
      <c r="G239" s="77"/>
      <c r="H239" s="77"/>
      <c r="I239" s="78" t="str">
        <f>+IF(Tabla26[[#This Row],[Ganancia Total]]=J239,"✔","✘")</f>
        <v>✘</v>
      </c>
      <c r="J239" s="57">
        <v>51690.000000000007</v>
      </c>
    </row>
    <row r="240" spans="1:10" x14ac:dyDescent="0.3">
      <c r="A240" s="79"/>
      <c r="B240" s="73">
        <v>45376</v>
      </c>
      <c r="C240" s="74" t="s">
        <v>122</v>
      </c>
      <c r="D240" s="75"/>
      <c r="E240" s="76">
        <v>25</v>
      </c>
      <c r="F240" s="77"/>
      <c r="G240" s="77"/>
      <c r="H240" s="77"/>
      <c r="I240" s="78" t="str">
        <f>+IF(Tabla26[[#This Row],[Ganancia Total]]=J240,"✔","✘")</f>
        <v>✘</v>
      </c>
      <c r="J240" s="57">
        <v>59190.000000000007</v>
      </c>
    </row>
    <row r="241" spans="1:10" x14ac:dyDescent="0.3">
      <c r="A241" s="79"/>
      <c r="B241" s="73">
        <v>45377</v>
      </c>
      <c r="C241" s="74" t="s">
        <v>123</v>
      </c>
      <c r="D241" s="75"/>
      <c r="E241" s="76">
        <v>10</v>
      </c>
      <c r="F241" s="77"/>
      <c r="G241" s="77"/>
      <c r="H241" s="77"/>
      <c r="I241" s="78" t="str">
        <f>+IF(Tabla26[[#This Row],[Ganancia Total]]=J241,"✔","✘")</f>
        <v>✘</v>
      </c>
      <c r="J241" s="57">
        <v>7095</v>
      </c>
    </row>
    <row r="242" spans="1:10" x14ac:dyDescent="0.3">
      <c r="A242" s="79"/>
      <c r="B242" s="73">
        <v>45378</v>
      </c>
      <c r="C242" s="74" t="s">
        <v>124</v>
      </c>
      <c r="D242" s="75"/>
      <c r="E242" s="76">
        <v>26</v>
      </c>
      <c r="F242" s="77"/>
      <c r="G242" s="77"/>
      <c r="H242" s="77"/>
      <c r="I242" s="78" t="str">
        <f>+IF(Tabla26[[#This Row],[Ganancia Total]]=J242,"✔","✘")</f>
        <v>✘</v>
      </c>
      <c r="J242" s="57">
        <v>48601.8</v>
      </c>
    </row>
    <row r="243" spans="1:10" x14ac:dyDescent="0.3">
      <c r="A243" s="79"/>
      <c r="B243" s="73">
        <v>45379</v>
      </c>
      <c r="C243" s="74" t="s">
        <v>125</v>
      </c>
      <c r="D243" s="75"/>
      <c r="E243" s="76">
        <v>54</v>
      </c>
      <c r="F243" s="77"/>
      <c r="G243" s="77"/>
      <c r="H243" s="77"/>
      <c r="I243" s="78" t="str">
        <f>+IF(Tabla26[[#This Row],[Ganancia Total]]=J243,"✔","✘")</f>
        <v>✘</v>
      </c>
      <c r="J243" s="57">
        <v>145168.19999999995</v>
      </c>
    </row>
    <row r="244" spans="1:10" x14ac:dyDescent="0.3">
      <c r="A244" s="79"/>
      <c r="B244" s="73">
        <v>45380</v>
      </c>
      <c r="C244" s="74" t="s">
        <v>126</v>
      </c>
      <c r="D244" s="75"/>
      <c r="E244" s="76">
        <v>5</v>
      </c>
      <c r="F244" s="77"/>
      <c r="G244" s="77"/>
      <c r="H244" s="77"/>
      <c r="I244" s="78" t="str">
        <f>+IF(Tabla26[[#This Row],[Ganancia Total]]=J244,"✔","✘")</f>
        <v>✘</v>
      </c>
      <c r="J244" s="57">
        <v>5212.5</v>
      </c>
    </row>
    <row r="245" spans="1:10" x14ac:dyDescent="0.3">
      <c r="A245" s="79"/>
      <c r="B245" s="73">
        <v>45383</v>
      </c>
      <c r="C245" s="74" t="s">
        <v>127</v>
      </c>
      <c r="D245" s="75"/>
      <c r="E245" s="76">
        <v>12</v>
      </c>
      <c r="F245" s="77"/>
      <c r="G245" s="77"/>
      <c r="H245" s="77"/>
      <c r="I245" s="78" t="str">
        <f>+IF(Tabla26[[#This Row],[Ganancia Total]]=J245,"✔","✘")</f>
        <v>✘</v>
      </c>
      <c r="J245" s="57">
        <v>18738</v>
      </c>
    </row>
    <row r="246" spans="1:10" x14ac:dyDescent="0.3">
      <c r="A246" s="79"/>
      <c r="B246" s="73">
        <v>45384</v>
      </c>
      <c r="C246" s="74" t="s">
        <v>128</v>
      </c>
      <c r="D246" s="75"/>
      <c r="E246" s="76">
        <v>46</v>
      </c>
      <c r="F246" s="77"/>
      <c r="G246" s="77"/>
      <c r="H246" s="77"/>
      <c r="I246" s="78" t="str">
        <f>+IF(Tabla26[[#This Row],[Ganancia Total]]=J246,"✔","✘")</f>
        <v>✘</v>
      </c>
      <c r="J246" s="57">
        <v>102685.79999999996</v>
      </c>
    </row>
    <row r="247" spans="1:10" x14ac:dyDescent="0.3">
      <c r="A247" s="79"/>
      <c r="B247" s="73">
        <v>45385</v>
      </c>
      <c r="C247" s="74" t="s">
        <v>129</v>
      </c>
      <c r="D247" s="75"/>
      <c r="E247" s="76">
        <v>48</v>
      </c>
      <c r="F247" s="77"/>
      <c r="G247" s="77"/>
      <c r="H247" s="77"/>
      <c r="I247" s="78" t="str">
        <f>+IF(Tabla26[[#This Row],[Ganancia Total]]=J247,"✔","✘")</f>
        <v>✘</v>
      </c>
      <c r="J247" s="57">
        <v>68040</v>
      </c>
    </row>
    <row r="248" spans="1:10" x14ac:dyDescent="0.3">
      <c r="A248" s="79"/>
      <c r="B248" s="73">
        <v>45386</v>
      </c>
      <c r="C248" s="74" t="s">
        <v>130</v>
      </c>
      <c r="D248" s="75"/>
      <c r="E248" s="76">
        <v>54</v>
      </c>
      <c r="F248" s="77"/>
      <c r="G248" s="77"/>
      <c r="H248" s="77"/>
      <c r="I248" s="78" t="str">
        <f>+IF(Tabla26[[#This Row],[Ganancia Total]]=J248,"✔","✘")</f>
        <v>✘</v>
      </c>
      <c r="J248" s="57">
        <v>302713.19999999995</v>
      </c>
    </row>
    <row r="249" spans="1:10" x14ac:dyDescent="0.3">
      <c r="A249" s="79"/>
      <c r="B249" s="73">
        <v>45387</v>
      </c>
      <c r="C249" s="74" t="s">
        <v>131</v>
      </c>
      <c r="D249" s="75"/>
      <c r="E249" s="76">
        <v>26</v>
      </c>
      <c r="F249" s="77"/>
      <c r="G249" s="77"/>
      <c r="H249" s="77"/>
      <c r="I249" s="78" t="str">
        <f>+IF(Tabla26[[#This Row],[Ganancia Total]]=J249,"✔","✘")</f>
        <v>✘</v>
      </c>
      <c r="J249" s="57">
        <v>36714.600000000006</v>
      </c>
    </row>
    <row r="250" spans="1:10" x14ac:dyDescent="0.3">
      <c r="A250" s="79"/>
      <c r="B250" s="73">
        <v>45390</v>
      </c>
      <c r="C250" s="74" t="s">
        <v>132</v>
      </c>
      <c r="D250" s="75"/>
      <c r="E250" s="76">
        <v>17</v>
      </c>
      <c r="F250" s="77"/>
      <c r="G250" s="77"/>
      <c r="H250" s="77"/>
      <c r="I250" s="78" t="str">
        <f>+IF(Tabla26[[#This Row],[Ganancia Total]]=J250,"✔","✘")</f>
        <v>✘</v>
      </c>
      <c r="J250" s="57">
        <v>19879.799999999996</v>
      </c>
    </row>
    <row r="251" spans="1:10" x14ac:dyDescent="0.3">
      <c r="A251" s="79"/>
      <c r="B251" s="73">
        <v>45391</v>
      </c>
      <c r="C251" s="74" t="s">
        <v>133</v>
      </c>
      <c r="D251" s="75"/>
      <c r="E251" s="76">
        <v>37</v>
      </c>
      <c r="F251" s="77"/>
      <c r="G251" s="77"/>
      <c r="H251" s="77"/>
      <c r="I251" s="78" t="str">
        <f>+IF(Tabla26[[#This Row],[Ganancia Total]]=J251,"✔","✘")</f>
        <v>✘</v>
      </c>
      <c r="J251" s="57">
        <v>32800.5</v>
      </c>
    </row>
    <row r="252" spans="1:10" x14ac:dyDescent="0.3">
      <c r="A252" s="79"/>
      <c r="B252" s="73">
        <v>45392</v>
      </c>
      <c r="C252" s="74" t="s">
        <v>134</v>
      </c>
      <c r="D252" s="75"/>
      <c r="E252" s="76">
        <v>43</v>
      </c>
      <c r="F252" s="77"/>
      <c r="G252" s="77"/>
      <c r="H252" s="77"/>
      <c r="I252" s="78" t="str">
        <f>+IF(Tabla26[[#This Row],[Ganancia Total]]=J252,"✔","✘")</f>
        <v>✘</v>
      </c>
      <c r="J252" s="57">
        <v>47059.199999999983</v>
      </c>
    </row>
    <row r="253" spans="1:10" x14ac:dyDescent="0.3">
      <c r="A253" s="79"/>
      <c r="B253" s="73">
        <v>45393</v>
      </c>
      <c r="C253" s="74" t="s">
        <v>123</v>
      </c>
      <c r="D253" s="75"/>
      <c r="E253" s="76">
        <v>20</v>
      </c>
      <c r="F253" s="77"/>
      <c r="G253" s="77"/>
      <c r="H253" s="77"/>
      <c r="I253" s="78" t="str">
        <f>+IF(Tabla26[[#This Row],[Ganancia Total]]=J253,"✔","✘")</f>
        <v>✘</v>
      </c>
      <c r="J253" s="57">
        <v>14190</v>
      </c>
    </row>
    <row r="254" spans="1:10" x14ac:dyDescent="0.3">
      <c r="A254" s="79"/>
      <c r="B254" s="73">
        <v>45394</v>
      </c>
      <c r="C254" s="74" t="s">
        <v>124</v>
      </c>
      <c r="D254" s="75"/>
      <c r="E254" s="76">
        <v>19</v>
      </c>
      <c r="F254" s="77"/>
      <c r="G254" s="77"/>
      <c r="H254" s="77"/>
      <c r="I254" s="78" t="str">
        <f>+IF(Tabla26[[#This Row],[Ganancia Total]]=J254,"✔","✘")</f>
        <v>✘</v>
      </c>
      <c r="J254" s="57">
        <v>35516.700000000004</v>
      </c>
    </row>
    <row r="255" spans="1:10" x14ac:dyDescent="0.3">
      <c r="A255" s="79"/>
      <c r="B255" s="73">
        <v>45397</v>
      </c>
      <c r="C255" s="74" t="s">
        <v>125</v>
      </c>
      <c r="D255" s="75"/>
      <c r="E255" s="76">
        <v>11</v>
      </c>
      <c r="F255" s="77"/>
      <c r="G255" s="77"/>
      <c r="H255" s="77"/>
      <c r="I255" s="78" t="str">
        <f>+IF(Tabla26[[#This Row],[Ganancia Total]]=J255,"✔","✘")</f>
        <v>✘</v>
      </c>
      <c r="J255" s="57">
        <v>29571.299999999992</v>
      </c>
    </row>
    <row r="256" spans="1:10" x14ac:dyDescent="0.3">
      <c r="A256" s="79"/>
      <c r="B256" s="73">
        <v>45398</v>
      </c>
      <c r="C256" s="74" t="s">
        <v>126</v>
      </c>
      <c r="D256" s="75"/>
      <c r="E256" s="76">
        <v>29</v>
      </c>
      <c r="F256" s="77"/>
      <c r="G256" s="77"/>
      <c r="H256" s="77"/>
      <c r="I256" s="78" t="str">
        <f>+IF(Tabla26[[#This Row],[Ganancia Total]]=J256,"✔","✘")</f>
        <v>✘</v>
      </c>
      <c r="J256" s="57">
        <v>30232.5</v>
      </c>
    </row>
    <row r="257" spans="1:10" x14ac:dyDescent="0.3">
      <c r="A257" s="79"/>
      <c r="B257" s="73">
        <v>45399</v>
      </c>
      <c r="C257" s="74" t="s">
        <v>127</v>
      </c>
      <c r="D257" s="75"/>
      <c r="E257" s="76">
        <v>5</v>
      </c>
      <c r="F257" s="77"/>
      <c r="G257" s="77"/>
      <c r="H257" s="77"/>
      <c r="I257" s="78" t="str">
        <f>+IF(Tabla26[[#This Row],[Ganancia Total]]=J257,"✔","✘")</f>
        <v>✘</v>
      </c>
      <c r="J257" s="57">
        <v>7807.5</v>
      </c>
    </row>
    <row r="258" spans="1:10" x14ac:dyDescent="0.3">
      <c r="A258" s="79"/>
      <c r="B258" s="73">
        <v>45400</v>
      </c>
      <c r="C258" s="74" t="s">
        <v>128</v>
      </c>
      <c r="D258" s="75"/>
      <c r="E258" s="76">
        <v>41</v>
      </c>
      <c r="F258" s="77"/>
      <c r="G258" s="77"/>
      <c r="H258" s="77"/>
      <c r="I258" s="78" t="str">
        <f>+IF(Tabla26[[#This Row],[Ganancia Total]]=J258,"✔","✘")</f>
        <v>✘</v>
      </c>
      <c r="J258" s="57">
        <v>91524.299999999974</v>
      </c>
    </row>
    <row r="259" spans="1:10" x14ac:dyDescent="0.3">
      <c r="A259" s="79"/>
      <c r="B259" s="73">
        <v>45401</v>
      </c>
      <c r="C259" s="74" t="s">
        <v>129</v>
      </c>
      <c r="D259" s="75"/>
      <c r="E259" s="76">
        <v>14</v>
      </c>
      <c r="F259" s="77"/>
      <c r="G259" s="77"/>
      <c r="H259" s="77"/>
      <c r="I259" s="78" t="str">
        <f>+IF(Tabla26[[#This Row],[Ganancia Total]]=J259,"✔","✘")</f>
        <v>✘</v>
      </c>
      <c r="J259" s="57">
        <v>19845</v>
      </c>
    </row>
    <row r="260" spans="1:10" x14ac:dyDescent="0.3">
      <c r="A260" s="79"/>
      <c r="B260" s="73">
        <v>45404</v>
      </c>
      <c r="C260" s="74" t="s">
        <v>130</v>
      </c>
      <c r="D260" s="75"/>
      <c r="E260" s="76">
        <v>46</v>
      </c>
      <c r="F260" s="77"/>
      <c r="G260" s="77"/>
      <c r="H260" s="77"/>
      <c r="I260" s="78" t="str">
        <f>+IF(Tabla26[[#This Row],[Ganancia Total]]=J260,"✔","✘")</f>
        <v>✘</v>
      </c>
      <c r="J260" s="57">
        <v>257866.79999999996</v>
      </c>
    </row>
    <row r="261" spans="1:10" x14ac:dyDescent="0.3">
      <c r="A261" s="79"/>
      <c r="B261" s="73">
        <v>45405</v>
      </c>
      <c r="C261" s="74" t="s">
        <v>131</v>
      </c>
      <c r="D261" s="75"/>
      <c r="E261" s="76">
        <v>38</v>
      </c>
      <c r="F261" s="77"/>
      <c r="G261" s="77"/>
      <c r="H261" s="77"/>
      <c r="I261" s="78" t="str">
        <f>+IF(Tabla26[[#This Row],[Ganancia Total]]=J261,"✔","✘")</f>
        <v>✘</v>
      </c>
      <c r="J261" s="57">
        <v>53659.800000000017</v>
      </c>
    </row>
    <row r="262" spans="1:10" x14ac:dyDescent="0.3">
      <c r="A262" s="79"/>
      <c r="B262" s="73">
        <v>45406</v>
      </c>
      <c r="C262" s="74" t="s">
        <v>132</v>
      </c>
      <c r="D262" s="75"/>
      <c r="E262" s="76">
        <v>8</v>
      </c>
      <c r="F262" s="77"/>
      <c r="G262" s="77"/>
      <c r="H262" s="77"/>
      <c r="I262" s="78" t="str">
        <f>+IF(Tabla26[[#This Row],[Ganancia Total]]=J262,"✔","✘")</f>
        <v>✘</v>
      </c>
      <c r="J262" s="57">
        <v>9355.1999999999971</v>
      </c>
    </row>
    <row r="263" spans="1:10" x14ac:dyDescent="0.3">
      <c r="A263" s="79"/>
      <c r="B263" s="73">
        <v>45407</v>
      </c>
      <c r="C263" s="74" t="s">
        <v>133</v>
      </c>
      <c r="D263" s="75"/>
      <c r="E263" s="76">
        <v>48</v>
      </c>
      <c r="F263" s="77"/>
      <c r="G263" s="77"/>
      <c r="H263" s="77"/>
      <c r="I263" s="78" t="str">
        <f>+IF(Tabla26[[#This Row],[Ganancia Total]]=J263,"✔","✘")</f>
        <v>✘</v>
      </c>
      <c r="J263" s="57">
        <v>42552</v>
      </c>
    </row>
    <row r="264" spans="1:10" x14ac:dyDescent="0.3">
      <c r="A264" s="79"/>
      <c r="B264" s="73">
        <v>45408</v>
      </c>
      <c r="C264" s="74" t="s">
        <v>134</v>
      </c>
      <c r="D264" s="75"/>
      <c r="E264" s="76">
        <v>7</v>
      </c>
      <c r="F264" s="77"/>
      <c r="G264" s="77"/>
      <c r="H264" s="77"/>
      <c r="I264" s="78" t="str">
        <f>+IF(Tabla26[[#This Row],[Ganancia Total]]=J264,"✔","✘")</f>
        <v>✘</v>
      </c>
      <c r="J264" s="57">
        <v>7660.7999999999975</v>
      </c>
    </row>
    <row r="265" spans="1:10" x14ac:dyDescent="0.3">
      <c r="A265" s="79"/>
      <c r="B265" s="73">
        <v>45411</v>
      </c>
      <c r="C265" s="74" t="s">
        <v>107</v>
      </c>
      <c r="D265" s="75"/>
      <c r="E265" s="76">
        <v>35</v>
      </c>
      <c r="F265" s="77"/>
      <c r="G265" s="77"/>
      <c r="H265" s="77"/>
      <c r="I265" s="78" t="str">
        <f>+IF(Tabla26[[#This Row],[Ganancia Total]]=J265,"✔","✘")</f>
        <v>✘</v>
      </c>
      <c r="J265" s="57">
        <v>99351.000000000015</v>
      </c>
    </row>
    <row r="266" spans="1:10" x14ac:dyDescent="0.3">
      <c r="A266" s="79"/>
      <c r="B266" s="73">
        <v>45412</v>
      </c>
      <c r="C266" s="74" t="s">
        <v>108</v>
      </c>
      <c r="D266" s="75"/>
      <c r="E266" s="76">
        <v>40</v>
      </c>
      <c r="F266" s="77"/>
      <c r="G266" s="77"/>
      <c r="H266" s="77"/>
      <c r="I266" s="78" t="str">
        <f>+IF(Tabla26[[#This Row],[Ganancia Total]]=J266,"✔","✘")</f>
        <v>✘</v>
      </c>
      <c r="J266" s="57">
        <v>56544.000000000015</v>
      </c>
    </row>
    <row r="267" spans="1:10" x14ac:dyDescent="0.3">
      <c r="A267" s="79"/>
      <c r="B267" s="73">
        <v>45413</v>
      </c>
      <c r="C267" s="74" t="s">
        <v>109</v>
      </c>
      <c r="D267" s="75"/>
      <c r="E267" s="76">
        <v>26</v>
      </c>
      <c r="F267" s="77"/>
      <c r="G267" s="77"/>
      <c r="H267" s="77"/>
      <c r="I267" s="78" t="str">
        <f>+IF(Tabla26[[#This Row],[Ganancia Total]]=J267,"✔","✘")</f>
        <v>✘</v>
      </c>
      <c r="J267" s="57">
        <v>4446</v>
      </c>
    </row>
    <row r="268" spans="1:10" x14ac:dyDescent="0.3">
      <c r="A268" s="79"/>
      <c r="B268" s="73">
        <v>45414</v>
      </c>
      <c r="C268" s="74" t="s">
        <v>110</v>
      </c>
      <c r="D268" s="75"/>
      <c r="E268" s="76">
        <v>14</v>
      </c>
      <c r="F268" s="77"/>
      <c r="G268" s="77"/>
      <c r="H268" s="77"/>
      <c r="I268" s="78" t="str">
        <f>+IF(Tabla26[[#This Row],[Ganancia Total]]=J268,"✔","✘")</f>
        <v>✘</v>
      </c>
      <c r="J268" s="57">
        <v>117663</v>
      </c>
    </row>
    <row r="269" spans="1:10" x14ac:dyDescent="0.3">
      <c r="A269" s="79"/>
      <c r="B269" s="73">
        <v>45415</v>
      </c>
      <c r="C269" s="74" t="s">
        <v>111</v>
      </c>
      <c r="D269" s="75"/>
      <c r="E269" s="76">
        <v>19</v>
      </c>
      <c r="F269" s="77"/>
      <c r="G269" s="77"/>
      <c r="H269" s="77"/>
      <c r="I269" s="78" t="str">
        <f>+IF(Tabla26[[#This Row],[Ganancia Total]]=J269,"✔","✘")</f>
        <v>✘</v>
      </c>
      <c r="J269" s="57">
        <v>197322.60000000003</v>
      </c>
    </row>
    <row r="270" spans="1:10" x14ac:dyDescent="0.3">
      <c r="A270" s="79"/>
      <c r="B270" s="73">
        <v>45418</v>
      </c>
      <c r="C270" s="74" t="s">
        <v>112</v>
      </c>
      <c r="D270" s="75"/>
      <c r="E270" s="76">
        <v>6</v>
      </c>
      <c r="F270" s="77"/>
      <c r="G270" s="77"/>
      <c r="H270" s="77"/>
      <c r="I270" s="78" t="str">
        <f>+IF(Tabla26[[#This Row],[Ganancia Total]]=J270,"✔","✘")</f>
        <v>✘</v>
      </c>
      <c r="J270" s="57">
        <v>6566.3999999999978</v>
      </c>
    </row>
    <row r="271" spans="1:10" x14ac:dyDescent="0.3">
      <c r="A271" s="79"/>
      <c r="B271" s="73">
        <v>45419</v>
      </c>
      <c r="C271" s="74" t="s">
        <v>113</v>
      </c>
      <c r="D271" s="75"/>
      <c r="E271" s="76">
        <v>36</v>
      </c>
      <c r="F271" s="77"/>
      <c r="G271" s="77"/>
      <c r="H271" s="77"/>
      <c r="I271" s="78" t="str">
        <f>+IF(Tabla26[[#This Row],[Ganancia Total]]=J271,"✔","✘")</f>
        <v>✘</v>
      </c>
      <c r="J271" s="57">
        <v>51062.399999999987</v>
      </c>
    </row>
    <row r="272" spans="1:10" x14ac:dyDescent="0.3">
      <c r="A272" s="79"/>
      <c r="B272" s="73">
        <v>45420</v>
      </c>
      <c r="C272" s="74" t="s">
        <v>114</v>
      </c>
      <c r="D272" s="75"/>
      <c r="E272" s="76">
        <v>50</v>
      </c>
      <c r="F272" s="77"/>
      <c r="G272" s="77"/>
      <c r="H272" s="77"/>
      <c r="I272" s="78" t="str">
        <f>+IF(Tabla26[[#This Row],[Ganancia Total]]=J272,"✔","✘")</f>
        <v>✘</v>
      </c>
      <c r="J272" s="57">
        <v>47444.999999999985</v>
      </c>
    </row>
    <row r="273" spans="1:10" x14ac:dyDescent="0.3">
      <c r="A273" s="79"/>
      <c r="B273" s="73">
        <v>45421</v>
      </c>
      <c r="C273" s="74" t="s">
        <v>110</v>
      </c>
      <c r="D273" s="75"/>
      <c r="E273" s="76">
        <v>26</v>
      </c>
      <c r="F273" s="77"/>
      <c r="G273" s="77"/>
      <c r="H273" s="77"/>
      <c r="I273" s="78" t="str">
        <f>+IF(Tabla26[[#This Row],[Ganancia Total]]=J273,"✔","✘")</f>
        <v>✘</v>
      </c>
      <c r="J273" s="57">
        <v>218517</v>
      </c>
    </row>
    <row r="274" spans="1:10" x14ac:dyDescent="0.3">
      <c r="A274" s="79"/>
      <c r="B274" s="73">
        <v>45422</v>
      </c>
      <c r="C274" s="74" t="s">
        <v>111</v>
      </c>
      <c r="D274" s="75"/>
      <c r="E274" s="76">
        <v>15</v>
      </c>
      <c r="F274" s="77"/>
      <c r="G274" s="77"/>
      <c r="H274" s="77"/>
      <c r="I274" s="78" t="str">
        <f>+IF(Tabla26[[#This Row],[Ganancia Total]]=J274,"✔","✘")</f>
        <v>✘</v>
      </c>
      <c r="J274" s="57">
        <v>155781.00000000003</v>
      </c>
    </row>
    <row r="275" spans="1:10" x14ac:dyDescent="0.3">
      <c r="A275" s="79"/>
      <c r="B275" s="73">
        <v>45425</v>
      </c>
      <c r="C275" s="74" t="s">
        <v>112</v>
      </c>
      <c r="D275" s="75"/>
      <c r="E275" s="76">
        <v>8</v>
      </c>
      <c r="F275" s="77"/>
      <c r="G275" s="77"/>
      <c r="H275" s="77"/>
      <c r="I275" s="78" t="str">
        <f>+IF(Tabla26[[#This Row],[Ganancia Total]]=J275,"✔","✘")</f>
        <v>✘</v>
      </c>
      <c r="J275" s="57">
        <v>8755.1999999999971</v>
      </c>
    </row>
    <row r="276" spans="1:10" x14ac:dyDescent="0.3">
      <c r="A276" s="79"/>
      <c r="B276" s="73">
        <v>45426</v>
      </c>
      <c r="C276" s="74" t="s">
        <v>113</v>
      </c>
      <c r="D276" s="75"/>
      <c r="E276" s="76">
        <v>13</v>
      </c>
      <c r="F276" s="77"/>
      <c r="G276" s="77"/>
      <c r="H276" s="77"/>
      <c r="I276" s="78" t="str">
        <f>+IF(Tabla26[[#This Row],[Ganancia Total]]=J276,"✔","✘")</f>
        <v>✘</v>
      </c>
      <c r="J276" s="57">
        <v>18439.199999999997</v>
      </c>
    </row>
    <row r="277" spans="1:10" x14ac:dyDescent="0.3">
      <c r="A277" s="79"/>
      <c r="B277" s="73">
        <v>45427</v>
      </c>
      <c r="C277" s="74" t="s">
        <v>114</v>
      </c>
      <c r="D277" s="75"/>
      <c r="E277" s="76">
        <v>53</v>
      </c>
      <c r="F277" s="77"/>
      <c r="G277" s="77"/>
      <c r="H277" s="77"/>
      <c r="I277" s="78" t="str">
        <f>+IF(Tabla26[[#This Row],[Ganancia Total]]=J277,"✔","✘")</f>
        <v>✘</v>
      </c>
      <c r="J277" s="57">
        <v>50291.699999999983</v>
      </c>
    </row>
    <row r="278" spans="1:10" x14ac:dyDescent="0.3">
      <c r="A278" s="79"/>
      <c r="B278" s="73">
        <v>45428</v>
      </c>
      <c r="C278" s="74" t="s">
        <v>115</v>
      </c>
      <c r="D278" s="75"/>
      <c r="E278" s="76">
        <v>29</v>
      </c>
      <c r="F278" s="77"/>
      <c r="G278" s="77"/>
      <c r="H278" s="77"/>
      <c r="I278" s="78" t="str">
        <f>+IF(Tabla26[[#This Row],[Ganancia Total]]=J278,"✔","✘")</f>
        <v>✘</v>
      </c>
      <c r="J278" s="57">
        <v>26604.600000000002</v>
      </c>
    </row>
    <row r="279" spans="1:10" x14ac:dyDescent="0.3">
      <c r="A279" s="79"/>
      <c r="B279" s="73">
        <v>45429</v>
      </c>
      <c r="C279" s="74" t="s">
        <v>116</v>
      </c>
      <c r="D279" s="75"/>
      <c r="E279" s="76">
        <v>15</v>
      </c>
      <c r="F279" s="77"/>
      <c r="G279" s="77"/>
      <c r="H279" s="77"/>
      <c r="I279" s="78" t="str">
        <f>+IF(Tabla26[[#This Row],[Ganancia Total]]=J279,"✔","✘")</f>
        <v>✘</v>
      </c>
      <c r="J279" s="57">
        <v>5422.5</v>
      </c>
    </row>
    <row r="280" spans="1:10" x14ac:dyDescent="0.3">
      <c r="A280" s="79"/>
      <c r="B280" s="73">
        <v>45432</v>
      </c>
      <c r="C280" s="74" t="s">
        <v>117</v>
      </c>
      <c r="D280" s="75"/>
      <c r="E280" s="76">
        <v>5</v>
      </c>
      <c r="F280" s="77"/>
      <c r="G280" s="77"/>
      <c r="H280" s="77"/>
      <c r="I280" s="78" t="str">
        <f>+IF(Tabla26[[#This Row],[Ganancia Total]]=J280,"✔","✘")</f>
        <v>✘</v>
      </c>
      <c r="J280" s="57">
        <v>5400</v>
      </c>
    </row>
    <row r="281" spans="1:10" x14ac:dyDescent="0.3">
      <c r="A281" s="79"/>
      <c r="B281" s="73">
        <v>45433</v>
      </c>
      <c r="C281" s="74" t="s">
        <v>118</v>
      </c>
      <c r="D281" s="75"/>
      <c r="E281" s="76">
        <v>24</v>
      </c>
      <c r="F281" s="77"/>
      <c r="G281" s="77"/>
      <c r="H281" s="77"/>
      <c r="I281" s="78" t="str">
        <f>+IF(Tabla26[[#This Row],[Ganancia Total]]=J281,"✔","✘")</f>
        <v>✘</v>
      </c>
      <c r="J281" s="57">
        <v>40550.400000000009</v>
      </c>
    </row>
    <row r="282" spans="1:10" x14ac:dyDescent="0.3">
      <c r="A282" s="79"/>
      <c r="B282" s="73">
        <v>45434</v>
      </c>
      <c r="C282" s="74" t="s">
        <v>119</v>
      </c>
      <c r="D282" s="75"/>
      <c r="E282" s="76">
        <v>24</v>
      </c>
      <c r="F282" s="77"/>
      <c r="G282" s="77"/>
      <c r="H282" s="77"/>
      <c r="I282" s="78" t="str">
        <f>+IF(Tabla26[[#This Row],[Ganancia Total]]=J282,"✔","✘")</f>
        <v>✘</v>
      </c>
      <c r="J282" s="57">
        <v>54950.400000000009</v>
      </c>
    </row>
    <row r="283" spans="1:10" x14ac:dyDescent="0.3">
      <c r="A283" s="79"/>
      <c r="B283" s="73">
        <v>45435</v>
      </c>
      <c r="C283" s="74" t="s">
        <v>120</v>
      </c>
      <c r="D283" s="75"/>
      <c r="E283" s="76">
        <v>40</v>
      </c>
      <c r="F283" s="77"/>
      <c r="G283" s="77"/>
      <c r="H283" s="77"/>
      <c r="I283" s="78" t="str">
        <f>+IF(Tabla26[[#This Row],[Ganancia Total]]=J283,"✔","✘")</f>
        <v>✘</v>
      </c>
      <c r="J283" s="57">
        <v>102744.00000000001</v>
      </c>
    </row>
    <row r="284" spans="1:10" x14ac:dyDescent="0.3">
      <c r="A284" s="79"/>
      <c r="B284" s="73">
        <v>45436</v>
      </c>
      <c r="C284" s="74" t="s">
        <v>121</v>
      </c>
      <c r="D284" s="75"/>
      <c r="E284" s="76">
        <v>23</v>
      </c>
      <c r="F284" s="77"/>
      <c r="G284" s="77"/>
      <c r="H284" s="77"/>
      <c r="I284" s="78" t="str">
        <f>+IF(Tabla26[[#This Row],[Ganancia Total]]=J284,"✔","✘")</f>
        <v>✘</v>
      </c>
      <c r="J284" s="57">
        <v>47554.80000000001</v>
      </c>
    </row>
    <row r="285" spans="1:10" x14ac:dyDescent="0.3">
      <c r="A285" s="79"/>
      <c r="B285" s="73">
        <v>45439</v>
      </c>
      <c r="C285" s="74" t="s">
        <v>122</v>
      </c>
      <c r="D285" s="75"/>
      <c r="E285" s="76">
        <v>38</v>
      </c>
      <c r="F285" s="77"/>
      <c r="G285" s="77"/>
      <c r="H285" s="77"/>
      <c r="I285" s="78" t="str">
        <f>+IF(Tabla26[[#This Row],[Ganancia Total]]=J285,"✔","✘")</f>
        <v>✘</v>
      </c>
      <c r="J285" s="57">
        <v>89968.800000000017</v>
      </c>
    </row>
    <row r="286" spans="1:10" x14ac:dyDescent="0.3">
      <c r="A286" s="79"/>
      <c r="B286" s="73">
        <v>45440</v>
      </c>
      <c r="C286" s="74" t="s">
        <v>123</v>
      </c>
      <c r="D286" s="75"/>
      <c r="E286" s="76">
        <v>20</v>
      </c>
      <c r="F286" s="77"/>
      <c r="G286" s="77"/>
      <c r="H286" s="77"/>
      <c r="I286" s="78" t="str">
        <f>+IF(Tabla26[[#This Row],[Ganancia Total]]=J286,"✔","✘")</f>
        <v>✘</v>
      </c>
      <c r="J286" s="57">
        <v>14190</v>
      </c>
    </row>
    <row r="287" spans="1:10" x14ac:dyDescent="0.3">
      <c r="A287" s="79"/>
      <c r="B287" s="73">
        <v>45441</v>
      </c>
      <c r="C287" s="74" t="s">
        <v>124</v>
      </c>
      <c r="D287" s="75"/>
      <c r="E287" s="76">
        <v>49</v>
      </c>
      <c r="F287" s="77"/>
      <c r="G287" s="77"/>
      <c r="H287" s="77"/>
      <c r="I287" s="78" t="str">
        <f>+IF(Tabla26[[#This Row],[Ganancia Total]]=J287,"✔","✘")</f>
        <v>✘</v>
      </c>
      <c r="J287" s="57">
        <v>91595.700000000012</v>
      </c>
    </row>
    <row r="288" spans="1:10" x14ac:dyDescent="0.3">
      <c r="A288" s="79"/>
      <c r="B288" s="73">
        <v>45442</v>
      </c>
      <c r="C288" s="74" t="s">
        <v>125</v>
      </c>
      <c r="D288" s="75"/>
      <c r="E288" s="76">
        <v>38</v>
      </c>
      <c r="F288" s="77"/>
      <c r="G288" s="77"/>
      <c r="H288" s="77"/>
      <c r="I288" s="78" t="str">
        <f>+IF(Tabla26[[#This Row],[Ganancia Total]]=J288,"✔","✘")</f>
        <v>✘</v>
      </c>
      <c r="J288" s="57">
        <v>102155.39999999997</v>
      </c>
    </row>
    <row r="289" spans="1:10" x14ac:dyDescent="0.3">
      <c r="A289" s="79"/>
      <c r="B289" s="73">
        <v>45443</v>
      </c>
      <c r="C289" s="74" t="s">
        <v>126</v>
      </c>
      <c r="D289" s="75"/>
      <c r="E289" s="76">
        <v>9</v>
      </c>
      <c r="F289" s="77"/>
      <c r="G289" s="77"/>
      <c r="H289" s="77"/>
      <c r="I289" s="78" t="str">
        <f>+IF(Tabla26[[#This Row],[Ganancia Total]]=J289,"✔","✘")</f>
        <v>✘</v>
      </c>
      <c r="J289" s="57">
        <v>9382.5</v>
      </c>
    </row>
    <row r="290" spans="1:10" x14ac:dyDescent="0.3">
      <c r="A290" s="79"/>
      <c r="B290" s="73">
        <v>45446</v>
      </c>
      <c r="C290" s="74" t="s">
        <v>110</v>
      </c>
      <c r="D290" s="75"/>
      <c r="E290" s="76">
        <v>29</v>
      </c>
      <c r="F290" s="77"/>
      <c r="G290" s="77"/>
      <c r="H290" s="77"/>
      <c r="I290" s="78" t="str">
        <f>+IF(Tabla26[[#This Row],[Ganancia Total]]=J290,"✔","✘")</f>
        <v>✘</v>
      </c>
      <c r="J290" s="57">
        <v>243730.5</v>
      </c>
    </row>
    <row r="291" spans="1:10" x14ac:dyDescent="0.3">
      <c r="A291" s="79"/>
      <c r="B291" s="73">
        <v>45447</v>
      </c>
      <c r="C291" s="74" t="s">
        <v>111</v>
      </c>
      <c r="D291" s="75"/>
      <c r="E291" s="76">
        <v>31</v>
      </c>
      <c r="F291" s="77"/>
      <c r="G291" s="77"/>
      <c r="H291" s="77"/>
      <c r="I291" s="78" t="str">
        <f>+IF(Tabla26[[#This Row],[Ganancia Total]]=J291,"✔","✘")</f>
        <v>✘</v>
      </c>
      <c r="J291" s="57">
        <v>321947.40000000002</v>
      </c>
    </row>
    <row r="292" spans="1:10" x14ac:dyDescent="0.3">
      <c r="A292" s="79"/>
      <c r="B292" s="73">
        <v>45448</v>
      </c>
      <c r="C292" s="74" t="s">
        <v>112</v>
      </c>
      <c r="D292" s="75"/>
      <c r="E292" s="76">
        <v>16</v>
      </c>
      <c r="F292" s="77"/>
      <c r="G292" s="77"/>
      <c r="H292" s="77"/>
      <c r="I292" s="78" t="str">
        <f>+IF(Tabla26[[#This Row],[Ganancia Total]]=J292,"✔","✘")</f>
        <v>✘</v>
      </c>
      <c r="J292" s="57">
        <v>17510.399999999994</v>
      </c>
    </row>
    <row r="293" spans="1:10" x14ac:dyDescent="0.3">
      <c r="A293" s="79"/>
      <c r="B293" s="73">
        <v>45449</v>
      </c>
      <c r="C293" s="74" t="s">
        <v>113</v>
      </c>
      <c r="D293" s="75"/>
      <c r="E293" s="76">
        <v>33</v>
      </c>
      <c r="F293" s="77"/>
      <c r="G293" s="77"/>
      <c r="H293" s="77"/>
      <c r="I293" s="78" t="str">
        <f>+IF(Tabla26[[#This Row],[Ganancia Total]]=J293,"✔","✘")</f>
        <v>✘</v>
      </c>
      <c r="J293" s="57">
        <v>46807.19999999999</v>
      </c>
    </row>
    <row r="294" spans="1:10" x14ac:dyDescent="0.3">
      <c r="A294" s="79"/>
      <c r="B294" s="73">
        <v>45450</v>
      </c>
      <c r="C294" s="74" t="s">
        <v>114</v>
      </c>
      <c r="D294" s="75"/>
      <c r="E294" s="76">
        <v>14</v>
      </c>
      <c r="F294" s="77"/>
      <c r="G294" s="77"/>
      <c r="H294" s="77"/>
      <c r="I294" s="78" t="str">
        <f>+IF(Tabla26[[#This Row],[Ganancia Total]]=J294,"✔","✘")</f>
        <v>✘</v>
      </c>
      <c r="J294" s="57">
        <v>13284.599999999995</v>
      </c>
    </row>
    <row r="295" spans="1:10" x14ac:dyDescent="0.3">
      <c r="A295" s="79"/>
      <c r="B295" s="73">
        <v>45453</v>
      </c>
      <c r="C295" s="74" t="s">
        <v>115</v>
      </c>
      <c r="D295" s="75"/>
      <c r="E295" s="76">
        <v>16</v>
      </c>
      <c r="F295" s="77"/>
      <c r="G295" s="77"/>
      <c r="H295" s="77"/>
      <c r="I295" s="78" t="str">
        <f>+IF(Tabla26[[#This Row],[Ganancia Total]]=J295,"✔","✘")</f>
        <v>✘</v>
      </c>
      <c r="J295" s="57">
        <v>14678.400000000001</v>
      </c>
    </row>
    <row r="296" spans="1:10" x14ac:dyDescent="0.3">
      <c r="A296" s="79"/>
      <c r="B296" s="73">
        <v>45454</v>
      </c>
      <c r="C296" s="74" t="s">
        <v>116</v>
      </c>
      <c r="D296" s="75"/>
      <c r="E296" s="76">
        <v>6</v>
      </c>
      <c r="F296" s="77"/>
      <c r="G296" s="77"/>
      <c r="H296" s="77"/>
      <c r="I296" s="78" t="str">
        <f>+IF(Tabla26[[#This Row],[Ganancia Total]]=J296,"✔","✘")</f>
        <v>✘</v>
      </c>
      <c r="J296" s="57">
        <v>2169</v>
      </c>
    </row>
    <row r="297" spans="1:10" x14ac:dyDescent="0.3">
      <c r="A297" s="79"/>
      <c r="B297" s="73">
        <v>45455</v>
      </c>
      <c r="C297" s="74" t="s">
        <v>117</v>
      </c>
      <c r="D297" s="75"/>
      <c r="E297" s="76">
        <v>50</v>
      </c>
      <c r="F297" s="77"/>
      <c r="G297" s="77"/>
      <c r="H297" s="77"/>
      <c r="I297" s="78" t="str">
        <f>+IF(Tabla26[[#This Row],[Ganancia Total]]=J297,"✔","✘")</f>
        <v>✘</v>
      </c>
      <c r="J297" s="57">
        <v>54000</v>
      </c>
    </row>
    <row r="298" spans="1:10" x14ac:dyDescent="0.3">
      <c r="A298" s="79"/>
      <c r="B298" s="73">
        <v>45456</v>
      </c>
      <c r="C298" s="74" t="s">
        <v>118</v>
      </c>
      <c r="D298" s="75"/>
      <c r="E298" s="76">
        <v>39</v>
      </c>
      <c r="F298" s="77"/>
      <c r="G298" s="77"/>
      <c r="H298" s="77"/>
      <c r="I298" s="78" t="str">
        <f>+IF(Tabla26[[#This Row],[Ganancia Total]]=J298,"✔","✘")</f>
        <v>✘</v>
      </c>
      <c r="J298" s="57">
        <v>65894.400000000009</v>
      </c>
    </row>
    <row r="299" spans="1:10" x14ac:dyDescent="0.3">
      <c r="A299" s="79"/>
      <c r="B299" s="73">
        <v>45457</v>
      </c>
      <c r="C299" s="74" t="s">
        <v>119</v>
      </c>
      <c r="D299" s="75"/>
      <c r="E299" s="76">
        <v>45</v>
      </c>
      <c r="F299" s="77"/>
      <c r="G299" s="77"/>
      <c r="H299" s="77"/>
      <c r="I299" s="78" t="str">
        <f>+IF(Tabla26[[#This Row],[Ganancia Total]]=J299,"✔","✘")</f>
        <v>✘</v>
      </c>
      <c r="J299" s="57">
        <v>103032.00000000001</v>
      </c>
    </row>
    <row r="300" spans="1:10" x14ac:dyDescent="0.3">
      <c r="A300" s="79"/>
      <c r="B300" s="73">
        <v>45460</v>
      </c>
      <c r="C300" s="74" t="s">
        <v>120</v>
      </c>
      <c r="D300" s="75"/>
      <c r="E300" s="76">
        <v>8</v>
      </c>
      <c r="F300" s="77"/>
      <c r="G300" s="77"/>
      <c r="H300" s="77"/>
      <c r="I300" s="78" t="str">
        <f>+IF(Tabla26[[#This Row],[Ganancia Total]]=J300,"✔","✘")</f>
        <v>✘</v>
      </c>
      <c r="J300" s="57">
        <v>20548.800000000003</v>
      </c>
    </row>
    <row r="301" spans="1:10" x14ac:dyDescent="0.3">
      <c r="A301" s="79"/>
      <c r="B301" s="73">
        <v>45461</v>
      </c>
      <c r="C301" s="74" t="s">
        <v>121</v>
      </c>
      <c r="D301" s="75"/>
      <c r="E301" s="76">
        <v>38</v>
      </c>
      <c r="F301" s="77"/>
      <c r="G301" s="77"/>
      <c r="H301" s="77"/>
      <c r="I301" s="78" t="str">
        <f>+IF(Tabla26[[#This Row],[Ganancia Total]]=J301,"✔","✘")</f>
        <v>✘</v>
      </c>
      <c r="J301" s="57">
        <v>78568.800000000017</v>
      </c>
    </row>
    <row r="302" spans="1:10" x14ac:dyDescent="0.3">
      <c r="A302" s="79"/>
      <c r="B302" s="73">
        <v>45462</v>
      </c>
      <c r="C302" s="74" t="s">
        <v>122</v>
      </c>
      <c r="D302" s="75"/>
      <c r="E302" s="76">
        <v>3</v>
      </c>
      <c r="F302" s="77"/>
      <c r="G302" s="77"/>
      <c r="H302" s="77"/>
      <c r="I302" s="78" t="str">
        <f>+IF(Tabla26[[#This Row],[Ganancia Total]]=J302,"✔","✘")</f>
        <v>✘</v>
      </c>
      <c r="J302" s="57">
        <v>7102.8000000000011</v>
      </c>
    </row>
    <row r="303" spans="1:10" x14ac:dyDescent="0.3">
      <c r="A303" s="79"/>
      <c r="B303" s="73">
        <v>45463</v>
      </c>
      <c r="C303" s="74" t="s">
        <v>123</v>
      </c>
      <c r="D303" s="75"/>
      <c r="E303" s="76">
        <v>6</v>
      </c>
      <c r="F303" s="77"/>
      <c r="G303" s="77"/>
      <c r="H303" s="77"/>
      <c r="I303" s="78" t="str">
        <f>+IF(Tabla26[[#This Row],[Ganancia Total]]=J303,"✔","✘")</f>
        <v>✘</v>
      </c>
      <c r="J303" s="57">
        <v>4257</v>
      </c>
    </row>
    <row r="304" spans="1:10" x14ac:dyDescent="0.3">
      <c r="A304" s="79"/>
      <c r="B304" s="73">
        <v>45464</v>
      </c>
      <c r="C304" s="74" t="s">
        <v>124</v>
      </c>
      <c r="D304" s="75"/>
      <c r="E304" s="76">
        <v>29</v>
      </c>
      <c r="F304" s="77"/>
      <c r="G304" s="77"/>
      <c r="H304" s="77"/>
      <c r="I304" s="78" t="str">
        <f>+IF(Tabla26[[#This Row],[Ganancia Total]]=J304,"✔","✘")</f>
        <v>✘</v>
      </c>
      <c r="J304" s="57">
        <v>54209.700000000004</v>
      </c>
    </row>
    <row r="305" spans="1:10" x14ac:dyDescent="0.3">
      <c r="A305" s="79"/>
      <c r="B305" s="73">
        <v>45467</v>
      </c>
      <c r="C305" s="74" t="s">
        <v>125</v>
      </c>
      <c r="D305" s="75"/>
      <c r="E305" s="76">
        <v>20</v>
      </c>
      <c r="F305" s="77"/>
      <c r="G305" s="77"/>
      <c r="H305" s="77"/>
      <c r="I305" s="78" t="str">
        <f>+IF(Tabla26[[#This Row],[Ganancia Total]]=J305,"✔","✘")</f>
        <v>✘</v>
      </c>
      <c r="J305" s="57">
        <v>53765.999999999985</v>
      </c>
    </row>
    <row r="306" spans="1:10" x14ac:dyDescent="0.3">
      <c r="A306" s="79"/>
      <c r="B306" s="73">
        <v>45468</v>
      </c>
      <c r="C306" s="74" t="s">
        <v>126</v>
      </c>
      <c r="D306" s="75"/>
      <c r="E306" s="76">
        <v>41</v>
      </c>
      <c r="F306" s="77"/>
      <c r="G306" s="77"/>
      <c r="H306" s="77"/>
      <c r="I306" s="78" t="str">
        <f>+IF(Tabla26[[#This Row],[Ganancia Total]]=J306,"✔","✘")</f>
        <v>✘</v>
      </c>
      <c r="J306" s="57">
        <v>42742.5</v>
      </c>
    </row>
    <row r="307" spans="1:10" x14ac:dyDescent="0.3">
      <c r="A307" s="79"/>
      <c r="B307" s="73">
        <v>45469</v>
      </c>
      <c r="C307" s="74" t="s">
        <v>89</v>
      </c>
      <c r="D307" s="75"/>
      <c r="E307" s="76">
        <v>35</v>
      </c>
      <c r="F307" s="77"/>
      <c r="G307" s="77"/>
      <c r="H307" s="77"/>
      <c r="I307" s="78" t="str">
        <f>+IF(Tabla26[[#This Row],[Ganancia Total]]=J307,"✔","✘")</f>
        <v>✘</v>
      </c>
      <c r="J307" s="57">
        <v>51880.500000000007</v>
      </c>
    </row>
    <row r="308" spans="1:10" x14ac:dyDescent="0.3">
      <c r="A308" s="79"/>
      <c r="B308" s="73">
        <v>45470</v>
      </c>
      <c r="C308" s="74" t="s">
        <v>90</v>
      </c>
      <c r="D308" s="75"/>
      <c r="E308" s="76">
        <v>30</v>
      </c>
      <c r="F308" s="77"/>
      <c r="G308" s="77"/>
      <c r="H308" s="77"/>
      <c r="I308" s="78" t="str">
        <f>+IF(Tabla26[[#This Row],[Ganancia Total]]=J308,"✔","✘")</f>
        <v>✘</v>
      </c>
      <c r="J308" s="57">
        <v>47529.000000000007</v>
      </c>
    </row>
    <row r="309" spans="1:10" x14ac:dyDescent="0.3">
      <c r="A309" s="79"/>
      <c r="B309" s="73">
        <v>45471</v>
      </c>
      <c r="C309" s="74" t="s">
        <v>91</v>
      </c>
      <c r="D309" s="75"/>
      <c r="E309" s="76">
        <v>30</v>
      </c>
      <c r="F309" s="77"/>
      <c r="G309" s="77"/>
      <c r="H309" s="77"/>
      <c r="I309" s="78" t="str">
        <f>+IF(Tabla26[[#This Row],[Ganancia Total]]=J309,"✔","✘")</f>
        <v>✘</v>
      </c>
      <c r="J309" s="57">
        <v>96885</v>
      </c>
    </row>
    <row r="310" spans="1:10" x14ac:dyDescent="0.3">
      <c r="A310" s="79"/>
      <c r="B310" s="73">
        <v>45474</v>
      </c>
      <c r="C310" s="74" t="s">
        <v>92</v>
      </c>
      <c r="D310" s="75"/>
      <c r="E310" s="76">
        <v>30</v>
      </c>
      <c r="F310" s="77"/>
      <c r="G310" s="77"/>
      <c r="H310" s="77"/>
      <c r="I310" s="78" t="str">
        <f>+IF(Tabla26[[#This Row],[Ganancia Total]]=J310,"✔","✘")</f>
        <v>✘</v>
      </c>
      <c r="J310" s="57">
        <v>1647.0000000000002</v>
      </c>
    </row>
    <row r="311" spans="1:10" x14ac:dyDescent="0.3">
      <c r="A311" s="79"/>
      <c r="B311" s="73">
        <v>45475</v>
      </c>
      <c r="C311" s="74" t="s">
        <v>93</v>
      </c>
      <c r="D311" s="75"/>
      <c r="E311" s="76">
        <v>37</v>
      </c>
      <c r="F311" s="77"/>
      <c r="G311" s="77"/>
      <c r="H311" s="77"/>
      <c r="I311" s="78" t="str">
        <f>+IF(Tabla26[[#This Row],[Ganancia Total]]=J311,"✔","✘")</f>
        <v>✘</v>
      </c>
      <c r="J311" s="57">
        <v>52103.399999999994</v>
      </c>
    </row>
    <row r="312" spans="1:10" x14ac:dyDescent="0.3">
      <c r="A312" s="79"/>
      <c r="B312" s="73">
        <v>45476</v>
      </c>
      <c r="C312" s="74" t="s">
        <v>94</v>
      </c>
      <c r="D312" s="75"/>
      <c r="E312" s="76">
        <v>53</v>
      </c>
      <c r="F312" s="77"/>
      <c r="G312" s="77"/>
      <c r="H312" s="77"/>
      <c r="I312" s="78" t="str">
        <f>+IF(Tabla26[[#This Row],[Ganancia Total]]=J312,"✔","✘")</f>
        <v>✘</v>
      </c>
      <c r="J312" s="57">
        <v>254447.70000000007</v>
      </c>
    </row>
    <row r="313" spans="1:10" x14ac:dyDescent="0.3">
      <c r="A313" s="79"/>
      <c r="B313" s="73">
        <v>45477</v>
      </c>
      <c r="C313" s="74" t="s">
        <v>95</v>
      </c>
      <c r="D313" s="75"/>
      <c r="E313" s="76">
        <v>31</v>
      </c>
      <c r="F313" s="77"/>
      <c r="G313" s="77"/>
      <c r="H313" s="77"/>
      <c r="I313" s="78" t="str">
        <f>+IF(Tabla26[[#This Row],[Ganancia Total]]=J313,"✔","✘")</f>
        <v>✘</v>
      </c>
      <c r="J313" s="57">
        <v>38548.5</v>
      </c>
    </row>
    <row r="314" spans="1:10" x14ac:dyDescent="0.3">
      <c r="A314" s="79"/>
      <c r="B314" s="73">
        <v>45478</v>
      </c>
      <c r="C314" s="74" t="s">
        <v>96</v>
      </c>
      <c r="D314" s="75"/>
      <c r="E314" s="76">
        <v>25</v>
      </c>
      <c r="F314" s="77"/>
      <c r="G314" s="77"/>
      <c r="H314" s="77"/>
      <c r="I314" s="78" t="str">
        <f>+IF(Tabla26[[#This Row],[Ganancia Total]]=J314,"✔","✘")</f>
        <v>✘</v>
      </c>
      <c r="J314" s="57">
        <v>35579.999999999993</v>
      </c>
    </row>
    <row r="315" spans="1:10" x14ac:dyDescent="0.3">
      <c r="A315" s="79"/>
      <c r="B315" s="73">
        <v>45481</v>
      </c>
      <c r="C315" s="74" t="s">
        <v>97</v>
      </c>
      <c r="D315" s="75"/>
      <c r="E315" s="76">
        <v>9</v>
      </c>
      <c r="F315" s="77"/>
      <c r="G315" s="77"/>
      <c r="H315" s="77"/>
      <c r="I315" s="78" t="str">
        <f>+IF(Tabla26[[#This Row],[Ganancia Total]]=J315,"✔","✘")</f>
        <v>✘</v>
      </c>
      <c r="J315" s="57">
        <v>8402.4</v>
      </c>
    </row>
    <row r="316" spans="1:10" x14ac:dyDescent="0.3">
      <c r="A316" s="79"/>
      <c r="B316" s="73">
        <v>45482</v>
      </c>
      <c r="C316" s="74" t="s">
        <v>98</v>
      </c>
      <c r="D316" s="75"/>
      <c r="E316" s="76">
        <v>46</v>
      </c>
      <c r="F316" s="77"/>
      <c r="G316" s="77"/>
      <c r="H316" s="77"/>
      <c r="I316" s="78" t="str">
        <f>+IF(Tabla26[[#This Row],[Ganancia Total]]=J316,"✔","✘")</f>
        <v>✘</v>
      </c>
      <c r="J316" s="57">
        <v>106522.20000000004</v>
      </c>
    </row>
    <row r="317" spans="1:10" x14ac:dyDescent="0.3">
      <c r="A317" s="79"/>
      <c r="B317" s="73">
        <v>45483</v>
      </c>
      <c r="C317" s="74" t="s">
        <v>99</v>
      </c>
      <c r="D317" s="75"/>
      <c r="E317" s="76">
        <v>44</v>
      </c>
      <c r="F317" s="77"/>
      <c r="G317" s="77"/>
      <c r="H317" s="77"/>
      <c r="I317" s="78" t="str">
        <f>+IF(Tabla26[[#This Row],[Ganancia Total]]=J317,"✔","✘")</f>
        <v>✘</v>
      </c>
      <c r="J317" s="57">
        <v>89205.599999999977</v>
      </c>
    </row>
    <row r="318" spans="1:10" x14ac:dyDescent="0.3">
      <c r="A318" s="79"/>
      <c r="B318" s="73">
        <v>45484</v>
      </c>
      <c r="C318" s="74" t="s">
        <v>100</v>
      </c>
      <c r="D318" s="75"/>
      <c r="E318" s="76">
        <v>2</v>
      </c>
      <c r="F318" s="77"/>
      <c r="G318" s="77"/>
      <c r="H318" s="77"/>
      <c r="I318" s="78" t="str">
        <f>+IF(Tabla26[[#This Row],[Ganancia Total]]=J318,"✔","✘")</f>
        <v>✘</v>
      </c>
      <c r="J318" s="57">
        <v>9540</v>
      </c>
    </row>
    <row r="319" spans="1:10" x14ac:dyDescent="0.3">
      <c r="A319" s="79"/>
      <c r="B319" s="73">
        <v>45485</v>
      </c>
      <c r="C319" s="74" t="s">
        <v>101</v>
      </c>
      <c r="D319" s="75"/>
      <c r="E319" s="76">
        <v>11</v>
      </c>
      <c r="F319" s="77"/>
      <c r="G319" s="77"/>
      <c r="H319" s="77"/>
      <c r="I319" s="78" t="str">
        <f>+IF(Tabla26[[#This Row],[Ganancia Total]]=J319,"✔","✘")</f>
        <v>✘</v>
      </c>
      <c r="J319" s="57">
        <v>48856.5</v>
      </c>
    </row>
    <row r="320" spans="1:10" x14ac:dyDescent="0.3">
      <c r="A320" s="79"/>
      <c r="B320" s="73">
        <v>45488</v>
      </c>
      <c r="C320" s="74" t="s">
        <v>102</v>
      </c>
      <c r="D320" s="75"/>
      <c r="E320" s="76">
        <v>8</v>
      </c>
      <c r="F320" s="77"/>
      <c r="G320" s="77"/>
      <c r="H320" s="77"/>
      <c r="I320" s="78" t="str">
        <f>+IF(Tabla26[[#This Row],[Ganancia Total]]=J320,"✔","✘")</f>
        <v>✘</v>
      </c>
      <c r="J320" s="57">
        <v>31080</v>
      </c>
    </row>
    <row r="321" spans="1:10" x14ac:dyDescent="0.3">
      <c r="A321" s="79"/>
      <c r="B321" s="73">
        <v>45489</v>
      </c>
      <c r="C321" s="74" t="s">
        <v>103</v>
      </c>
      <c r="D321" s="75"/>
      <c r="E321" s="76">
        <v>42</v>
      </c>
      <c r="F321" s="77"/>
      <c r="G321" s="77"/>
      <c r="H321" s="77"/>
      <c r="I321" s="78" t="str">
        <f>+IF(Tabla26[[#This Row],[Ganancia Total]]=J321,"✔","✘")</f>
        <v>✘</v>
      </c>
      <c r="J321" s="57">
        <v>176437.80000000005</v>
      </c>
    </row>
    <row r="322" spans="1:10" x14ac:dyDescent="0.3">
      <c r="A322" s="79"/>
      <c r="B322" s="73">
        <v>45490</v>
      </c>
      <c r="C322" s="74" t="s">
        <v>104</v>
      </c>
      <c r="D322" s="75"/>
      <c r="E322" s="76">
        <v>37</v>
      </c>
      <c r="F322" s="77"/>
      <c r="G322" s="77"/>
      <c r="H322" s="77"/>
      <c r="I322" s="78" t="str">
        <f>+IF(Tabla26[[#This Row],[Ganancia Total]]=J322,"✔","✘")</f>
        <v>✘</v>
      </c>
      <c r="J322" s="57">
        <v>123321</v>
      </c>
    </row>
    <row r="323" spans="1:10" x14ac:dyDescent="0.3">
      <c r="A323" s="79"/>
      <c r="B323" s="73">
        <v>45491</v>
      </c>
      <c r="C323" s="74" t="s">
        <v>105</v>
      </c>
      <c r="D323" s="75"/>
      <c r="E323" s="76">
        <v>15</v>
      </c>
      <c r="F323" s="77"/>
      <c r="G323" s="77"/>
      <c r="H323" s="77"/>
      <c r="I323" s="78" t="str">
        <f>+IF(Tabla26[[#This Row],[Ganancia Total]]=J323,"✔","✘")</f>
        <v>✘</v>
      </c>
      <c r="J323" s="57">
        <v>26302.5</v>
      </c>
    </row>
    <row r="324" spans="1:10" x14ac:dyDescent="0.3">
      <c r="A324" s="79"/>
      <c r="B324" s="73">
        <v>45492</v>
      </c>
      <c r="C324" s="74" t="s">
        <v>106</v>
      </c>
      <c r="D324" s="75"/>
      <c r="E324" s="76">
        <v>30</v>
      </c>
      <c r="F324" s="77"/>
      <c r="G324" s="77"/>
      <c r="H324" s="77"/>
      <c r="I324" s="78" t="str">
        <f>+IF(Tabla26[[#This Row],[Ganancia Total]]=J324,"✔","✘")</f>
        <v>✘</v>
      </c>
      <c r="J324" s="57">
        <v>39986.999999999985</v>
      </c>
    </row>
    <row r="325" spans="1:10" x14ac:dyDescent="0.3">
      <c r="A325" s="79"/>
      <c r="B325" s="73">
        <v>45495</v>
      </c>
      <c r="C325" s="74" t="s">
        <v>107</v>
      </c>
      <c r="D325" s="75"/>
      <c r="E325" s="76">
        <v>20</v>
      </c>
      <c r="F325" s="77"/>
      <c r="G325" s="77"/>
      <c r="H325" s="77"/>
      <c r="I325" s="78" t="str">
        <f>+IF(Tabla26[[#This Row],[Ganancia Total]]=J325,"✔","✘")</f>
        <v>✘</v>
      </c>
      <c r="J325" s="57">
        <v>56772.000000000007</v>
      </c>
    </row>
    <row r="326" spans="1:10" x14ac:dyDescent="0.3">
      <c r="A326" s="79"/>
      <c r="B326" s="73">
        <v>45496</v>
      </c>
      <c r="C326" s="74" t="s">
        <v>108</v>
      </c>
      <c r="D326" s="75"/>
      <c r="E326" s="76">
        <v>22</v>
      </c>
      <c r="F326" s="77"/>
      <c r="G326" s="77"/>
      <c r="H326" s="77"/>
      <c r="I326" s="78" t="str">
        <f>+IF(Tabla26[[#This Row],[Ganancia Total]]=J326,"✔","✘")</f>
        <v>✘</v>
      </c>
      <c r="J326" s="57">
        <v>31099.200000000008</v>
      </c>
    </row>
    <row r="327" spans="1:10" x14ac:dyDescent="0.3">
      <c r="A327" s="79"/>
      <c r="B327" s="73">
        <v>45497</v>
      </c>
      <c r="C327" s="74" t="s">
        <v>109</v>
      </c>
      <c r="D327" s="75"/>
      <c r="E327" s="76">
        <v>27</v>
      </c>
      <c r="F327" s="77"/>
      <c r="G327" s="77"/>
      <c r="H327" s="77"/>
      <c r="I327" s="78" t="str">
        <f>+IF(Tabla26[[#This Row],[Ganancia Total]]=J327,"✔","✘")</f>
        <v>✘</v>
      </c>
      <c r="J327" s="57">
        <v>4617</v>
      </c>
    </row>
    <row r="328" spans="1:10" x14ac:dyDescent="0.3">
      <c r="A328" s="79"/>
      <c r="B328" s="73">
        <v>45498</v>
      </c>
      <c r="C328" s="74" t="s">
        <v>110</v>
      </c>
      <c r="D328" s="75"/>
      <c r="E328" s="76">
        <v>33</v>
      </c>
      <c r="F328" s="77"/>
      <c r="G328" s="77"/>
      <c r="H328" s="77"/>
      <c r="I328" s="78" t="str">
        <f>+IF(Tabla26[[#This Row],[Ganancia Total]]=J328,"✔","✘")</f>
        <v>✘</v>
      </c>
      <c r="J328" s="57">
        <v>277348.5</v>
      </c>
    </row>
    <row r="329" spans="1:10" x14ac:dyDescent="0.3">
      <c r="A329" s="79"/>
      <c r="B329" s="73">
        <v>45499</v>
      </c>
      <c r="C329" s="74" t="s">
        <v>111</v>
      </c>
      <c r="D329" s="75"/>
      <c r="E329" s="76">
        <v>47</v>
      </c>
      <c r="F329" s="77"/>
      <c r="G329" s="77"/>
      <c r="H329" s="77"/>
      <c r="I329" s="78" t="str">
        <f>+IF(Tabla26[[#This Row],[Ganancia Total]]=J329,"✔","✘")</f>
        <v>✘</v>
      </c>
      <c r="J329" s="57">
        <v>488113.80000000005</v>
      </c>
    </row>
    <row r="330" spans="1:10" x14ac:dyDescent="0.3">
      <c r="A330" s="79"/>
      <c r="B330" s="73">
        <v>45502</v>
      </c>
      <c r="C330" s="74" t="s">
        <v>112</v>
      </c>
      <c r="D330" s="75"/>
      <c r="E330" s="76">
        <v>7</v>
      </c>
      <c r="F330" s="77"/>
      <c r="G330" s="77"/>
      <c r="H330" s="77"/>
      <c r="I330" s="78" t="str">
        <f>+IF(Tabla26[[#This Row],[Ganancia Total]]=J330,"✔","✘")</f>
        <v>✘</v>
      </c>
      <c r="J330" s="57">
        <v>7660.7999999999975</v>
      </c>
    </row>
    <row r="331" spans="1:10" x14ac:dyDescent="0.3">
      <c r="A331" s="79"/>
      <c r="B331" s="73">
        <v>45503</v>
      </c>
      <c r="C331" s="74" t="s">
        <v>113</v>
      </c>
      <c r="D331" s="75"/>
      <c r="E331" s="76">
        <v>54</v>
      </c>
      <c r="F331" s="77"/>
      <c r="G331" s="77"/>
      <c r="H331" s="77"/>
      <c r="I331" s="78" t="str">
        <f>+IF(Tabla26[[#This Row],[Ganancia Total]]=J331,"✔","✘")</f>
        <v>✘</v>
      </c>
      <c r="J331" s="57">
        <v>76593.599999999977</v>
      </c>
    </row>
    <row r="332" spans="1:10" x14ac:dyDescent="0.3">
      <c r="A332" s="79"/>
      <c r="B332" s="73">
        <v>45504</v>
      </c>
      <c r="C332" s="74" t="s">
        <v>114</v>
      </c>
      <c r="D332" s="75"/>
      <c r="E332" s="76">
        <v>55</v>
      </c>
      <c r="F332" s="77"/>
      <c r="G332" s="77"/>
      <c r="H332" s="77"/>
      <c r="I332" s="78" t="str">
        <f>+IF(Tabla26[[#This Row],[Ganancia Total]]=J332,"✔","✘")</f>
        <v>✘</v>
      </c>
      <c r="J332" s="57">
        <v>52189.499999999978</v>
      </c>
    </row>
    <row r="333" spans="1:10" x14ac:dyDescent="0.3">
      <c r="A333" s="79"/>
      <c r="B333" s="73">
        <v>45505</v>
      </c>
      <c r="C333" s="74" t="s">
        <v>115</v>
      </c>
      <c r="D333" s="75"/>
      <c r="E333" s="76">
        <v>37</v>
      </c>
      <c r="F333" s="77"/>
      <c r="G333" s="77"/>
      <c r="H333" s="77"/>
      <c r="I333" s="78" t="str">
        <f>+IF(Tabla26[[#This Row],[Ganancia Total]]=J333,"✔","✘")</f>
        <v>✘</v>
      </c>
      <c r="J333" s="57">
        <v>33943.800000000003</v>
      </c>
    </row>
    <row r="334" spans="1:10" x14ac:dyDescent="0.3">
      <c r="A334" s="79"/>
      <c r="B334" s="73">
        <v>45506</v>
      </c>
      <c r="C334" s="74" t="s">
        <v>116</v>
      </c>
      <c r="D334" s="75"/>
      <c r="E334" s="76">
        <v>54</v>
      </c>
      <c r="F334" s="77"/>
      <c r="G334" s="77"/>
      <c r="H334" s="77"/>
      <c r="I334" s="78" t="str">
        <f>+IF(Tabla26[[#This Row],[Ganancia Total]]=J334,"✔","✘")</f>
        <v>✘</v>
      </c>
      <c r="J334" s="57">
        <v>19521</v>
      </c>
    </row>
    <row r="335" spans="1:10" x14ac:dyDescent="0.3">
      <c r="A335" s="79"/>
      <c r="B335" s="73">
        <v>45509</v>
      </c>
      <c r="C335" s="74" t="s">
        <v>117</v>
      </c>
      <c r="D335" s="75"/>
      <c r="E335" s="76">
        <v>8</v>
      </c>
      <c r="F335" s="77"/>
      <c r="G335" s="77"/>
      <c r="H335" s="77"/>
      <c r="I335" s="78" t="str">
        <f>+IF(Tabla26[[#This Row],[Ganancia Total]]=J335,"✔","✘")</f>
        <v>✘</v>
      </c>
      <c r="J335" s="57">
        <v>8640</v>
      </c>
    </row>
    <row r="336" spans="1:10" x14ac:dyDescent="0.3">
      <c r="A336" s="79"/>
      <c r="B336" s="73">
        <v>45510</v>
      </c>
      <c r="C336" s="74" t="s">
        <v>118</v>
      </c>
      <c r="D336" s="75"/>
      <c r="E336" s="76">
        <v>19</v>
      </c>
      <c r="F336" s="77"/>
      <c r="G336" s="77"/>
      <c r="H336" s="77"/>
      <c r="I336" s="78" t="str">
        <f>+IF(Tabla26[[#This Row],[Ganancia Total]]=J336,"✔","✘")</f>
        <v>✘</v>
      </c>
      <c r="J336" s="57">
        <v>32102.400000000009</v>
      </c>
    </row>
    <row r="337" spans="1:10" x14ac:dyDescent="0.3">
      <c r="A337" s="79"/>
      <c r="B337" s="73">
        <v>45511</v>
      </c>
      <c r="C337" s="74" t="s">
        <v>119</v>
      </c>
      <c r="D337" s="75"/>
      <c r="E337" s="76">
        <v>14</v>
      </c>
      <c r="F337" s="77"/>
      <c r="G337" s="77"/>
      <c r="H337" s="77"/>
      <c r="I337" s="78" t="str">
        <f>+IF(Tabla26[[#This Row],[Ganancia Total]]=J337,"✔","✘")</f>
        <v>✘</v>
      </c>
      <c r="J337" s="57">
        <v>32054.400000000005</v>
      </c>
    </row>
    <row r="338" spans="1:10" x14ac:dyDescent="0.3">
      <c r="A338" s="79"/>
      <c r="B338" s="73">
        <v>45512</v>
      </c>
      <c r="C338" s="74" t="s">
        <v>120</v>
      </c>
      <c r="D338" s="75"/>
      <c r="E338" s="76">
        <v>31</v>
      </c>
      <c r="F338" s="77"/>
      <c r="G338" s="77"/>
      <c r="H338" s="77"/>
      <c r="I338" s="78" t="str">
        <f>+IF(Tabla26[[#This Row],[Ganancia Total]]=J338,"✔","✘")</f>
        <v>✘</v>
      </c>
      <c r="J338" s="57">
        <v>79626.600000000006</v>
      </c>
    </row>
    <row r="339" spans="1:10" x14ac:dyDescent="0.3">
      <c r="A339" s="79"/>
      <c r="B339" s="73">
        <v>45513</v>
      </c>
      <c r="C339" s="74" t="s">
        <v>121</v>
      </c>
      <c r="D339" s="75"/>
      <c r="E339" s="76">
        <v>16</v>
      </c>
      <c r="F339" s="77"/>
      <c r="G339" s="77"/>
      <c r="H339" s="77"/>
      <c r="I339" s="78" t="str">
        <f>+IF(Tabla26[[#This Row],[Ganancia Total]]=J339,"✔","✘")</f>
        <v>✘</v>
      </c>
      <c r="J339" s="57">
        <v>33081.600000000006</v>
      </c>
    </row>
    <row r="340" spans="1:10" x14ac:dyDescent="0.3">
      <c r="A340" s="79"/>
      <c r="B340" s="73">
        <v>45516</v>
      </c>
      <c r="C340" s="74" t="s">
        <v>122</v>
      </c>
      <c r="D340" s="75"/>
      <c r="E340" s="76">
        <v>27</v>
      </c>
      <c r="F340" s="77"/>
      <c r="G340" s="77"/>
      <c r="H340" s="77"/>
      <c r="I340" s="78" t="str">
        <f>+IF(Tabla26[[#This Row],[Ganancia Total]]=J340,"✔","✘")</f>
        <v>✘</v>
      </c>
      <c r="J340" s="57">
        <v>63925.200000000012</v>
      </c>
    </row>
    <row r="341" spans="1:10" x14ac:dyDescent="0.3">
      <c r="A341" s="79"/>
      <c r="B341" s="73">
        <v>45517</v>
      </c>
      <c r="C341" s="74" t="s">
        <v>123</v>
      </c>
      <c r="D341" s="75"/>
      <c r="E341" s="76">
        <v>51</v>
      </c>
      <c r="F341" s="77"/>
      <c r="G341" s="77"/>
      <c r="H341" s="77"/>
      <c r="I341" s="78" t="str">
        <f>+IF(Tabla26[[#This Row],[Ganancia Total]]=J341,"✔","✘")</f>
        <v>✘</v>
      </c>
      <c r="J341" s="57">
        <v>36184.5</v>
      </c>
    </row>
    <row r="342" spans="1:10" x14ac:dyDescent="0.3">
      <c r="A342" s="79"/>
      <c r="B342" s="73">
        <v>45518</v>
      </c>
      <c r="C342" s="74" t="s">
        <v>124</v>
      </c>
      <c r="D342" s="75"/>
      <c r="E342" s="76">
        <v>44</v>
      </c>
      <c r="F342" s="77"/>
      <c r="G342" s="77"/>
      <c r="H342" s="77"/>
      <c r="I342" s="78" t="str">
        <f>+IF(Tabla26[[#This Row],[Ganancia Total]]=J342,"✔","✘")</f>
        <v>✘</v>
      </c>
      <c r="J342" s="57">
        <v>82249.200000000012</v>
      </c>
    </row>
    <row r="343" spans="1:10" x14ac:dyDescent="0.3">
      <c r="A343" s="79"/>
      <c r="B343" s="73">
        <v>45519</v>
      </c>
      <c r="C343" s="74" t="s">
        <v>125</v>
      </c>
      <c r="D343" s="75"/>
      <c r="E343" s="76">
        <v>37</v>
      </c>
      <c r="F343" s="77"/>
      <c r="G343" s="77"/>
      <c r="H343" s="77"/>
      <c r="I343" s="78" t="str">
        <f>+IF(Tabla26[[#This Row],[Ganancia Total]]=J343,"✔","✘")</f>
        <v>✘</v>
      </c>
      <c r="J343" s="57">
        <v>99467.099999999977</v>
      </c>
    </row>
    <row r="344" spans="1:10" x14ac:dyDescent="0.3">
      <c r="A344" s="79"/>
      <c r="B344" s="73">
        <v>45520</v>
      </c>
      <c r="C344" s="74" t="s">
        <v>126</v>
      </c>
      <c r="D344" s="75"/>
      <c r="E344" s="76">
        <v>25</v>
      </c>
      <c r="F344" s="77"/>
      <c r="G344" s="77"/>
      <c r="H344" s="77"/>
      <c r="I344" s="78" t="str">
        <f>+IF(Tabla26[[#This Row],[Ganancia Total]]=J344,"✔","✘")</f>
        <v>✘</v>
      </c>
      <c r="J344" s="57">
        <v>26062.5</v>
      </c>
    </row>
    <row r="345" spans="1:10" x14ac:dyDescent="0.3">
      <c r="A345" s="79"/>
      <c r="B345" s="73">
        <v>45523</v>
      </c>
      <c r="C345" s="74" t="s">
        <v>127</v>
      </c>
      <c r="D345" s="75"/>
      <c r="E345" s="76">
        <v>25</v>
      </c>
      <c r="F345" s="77"/>
      <c r="G345" s="77"/>
      <c r="H345" s="77"/>
      <c r="I345" s="78" t="str">
        <f>+IF(Tabla26[[#This Row],[Ganancia Total]]=J345,"✔","✘")</f>
        <v>✘</v>
      </c>
      <c r="J345" s="57">
        <v>39037.5</v>
      </c>
    </row>
    <row r="346" spans="1:10" x14ac:dyDescent="0.3">
      <c r="A346" s="79"/>
      <c r="B346" s="73">
        <v>45524</v>
      </c>
      <c r="C346" s="74" t="s">
        <v>128</v>
      </c>
      <c r="D346" s="75"/>
      <c r="E346" s="76">
        <v>6</v>
      </c>
      <c r="F346" s="77"/>
      <c r="G346" s="77"/>
      <c r="H346" s="77"/>
      <c r="I346" s="78" t="str">
        <f>+IF(Tabla26[[#This Row],[Ganancia Total]]=J346,"✔","✘")</f>
        <v>✘</v>
      </c>
      <c r="J346" s="57">
        <v>13393.799999999996</v>
      </c>
    </row>
    <row r="347" spans="1:10" x14ac:dyDescent="0.3">
      <c r="A347" s="79"/>
      <c r="B347" s="73">
        <v>45525</v>
      </c>
      <c r="C347" s="74" t="s">
        <v>129</v>
      </c>
      <c r="D347" s="75"/>
      <c r="E347" s="76">
        <v>34</v>
      </c>
      <c r="F347" s="77"/>
      <c r="G347" s="77"/>
      <c r="H347" s="77"/>
      <c r="I347" s="78" t="str">
        <f>+IF(Tabla26[[#This Row],[Ganancia Total]]=J347,"✔","✘")</f>
        <v>✘</v>
      </c>
      <c r="J347" s="57">
        <v>48195</v>
      </c>
    </row>
    <row r="348" spans="1:10" x14ac:dyDescent="0.3">
      <c r="A348" s="79"/>
      <c r="B348" s="73">
        <v>45526</v>
      </c>
      <c r="C348" s="74" t="s">
        <v>130</v>
      </c>
      <c r="D348" s="75"/>
      <c r="E348" s="76">
        <v>20</v>
      </c>
      <c r="F348" s="77"/>
      <c r="G348" s="77"/>
      <c r="H348" s="77"/>
      <c r="I348" s="78" t="str">
        <f>+IF(Tabla26[[#This Row],[Ganancia Total]]=J348,"✔","✘")</f>
        <v>✘</v>
      </c>
      <c r="J348" s="57">
        <v>112115.99999999999</v>
      </c>
    </row>
    <row r="349" spans="1:10" x14ac:dyDescent="0.3">
      <c r="A349" s="79"/>
      <c r="B349" s="73">
        <v>45527</v>
      </c>
      <c r="C349" s="74" t="s">
        <v>131</v>
      </c>
      <c r="D349" s="75"/>
      <c r="E349" s="76">
        <v>18</v>
      </c>
      <c r="F349" s="77"/>
      <c r="G349" s="77"/>
      <c r="H349" s="77"/>
      <c r="I349" s="78" t="str">
        <f>+IF(Tabla26[[#This Row],[Ganancia Total]]=J349,"✔","✘")</f>
        <v>✘</v>
      </c>
      <c r="J349" s="57">
        <v>25417.800000000007</v>
      </c>
    </row>
    <row r="350" spans="1:10" x14ac:dyDescent="0.3">
      <c r="A350" s="79"/>
      <c r="B350" s="73">
        <v>45530</v>
      </c>
      <c r="C350" s="74" t="s">
        <v>132</v>
      </c>
      <c r="D350" s="75"/>
      <c r="E350" s="76">
        <v>50</v>
      </c>
      <c r="F350" s="77"/>
      <c r="G350" s="77"/>
      <c r="H350" s="77"/>
      <c r="I350" s="78" t="str">
        <f>+IF(Tabla26[[#This Row],[Ganancia Total]]=J350,"✔","✘")</f>
        <v>✘</v>
      </c>
      <c r="J350" s="57">
        <v>58469.999999999985</v>
      </c>
    </row>
    <row r="351" spans="1:10" x14ac:dyDescent="0.3">
      <c r="A351" s="79"/>
      <c r="B351" s="73">
        <v>45531</v>
      </c>
      <c r="C351" s="74" t="s">
        <v>133</v>
      </c>
      <c r="D351" s="75"/>
      <c r="E351" s="76">
        <v>5</v>
      </c>
      <c r="F351" s="77"/>
      <c r="G351" s="77"/>
      <c r="H351" s="77"/>
      <c r="I351" s="78" t="str">
        <f>+IF(Tabla26[[#This Row],[Ganancia Total]]=J351,"✔","✘")</f>
        <v>✘</v>
      </c>
      <c r="J351" s="57">
        <v>4432.5</v>
      </c>
    </row>
    <row r="352" spans="1:10" x14ac:dyDescent="0.3">
      <c r="A352" s="79"/>
      <c r="B352" s="73">
        <v>45532</v>
      </c>
      <c r="C352" s="74" t="s">
        <v>134</v>
      </c>
      <c r="D352" s="75"/>
      <c r="E352" s="76">
        <v>37</v>
      </c>
      <c r="F352" s="77"/>
      <c r="G352" s="77"/>
      <c r="H352" s="77"/>
      <c r="I352" s="78" t="str">
        <f>+IF(Tabla26[[#This Row],[Ganancia Total]]=J352,"✔","✘")</f>
        <v>✘</v>
      </c>
      <c r="J352" s="57">
        <v>40492.799999999988</v>
      </c>
    </row>
    <row r="353" spans="1:10" x14ac:dyDescent="0.3">
      <c r="A353" s="79"/>
      <c r="B353" s="73">
        <v>45533</v>
      </c>
      <c r="C353" s="74" t="s">
        <v>123</v>
      </c>
      <c r="D353" s="75"/>
      <c r="E353" s="76">
        <v>18</v>
      </c>
      <c r="F353" s="77"/>
      <c r="G353" s="77"/>
      <c r="H353" s="77"/>
      <c r="I353" s="78" t="str">
        <f>+IF(Tabla26[[#This Row],[Ganancia Total]]=J353,"✔","✘")</f>
        <v>✘</v>
      </c>
      <c r="J353" s="57">
        <v>12771</v>
      </c>
    </row>
    <row r="354" spans="1:10" x14ac:dyDescent="0.3">
      <c r="A354" s="79"/>
      <c r="B354" s="73">
        <v>45534</v>
      </c>
      <c r="C354" s="74" t="s">
        <v>124</v>
      </c>
      <c r="D354" s="75"/>
      <c r="E354" s="76">
        <v>47</v>
      </c>
      <c r="F354" s="77"/>
      <c r="G354" s="77"/>
      <c r="H354" s="77"/>
      <c r="I354" s="78" t="str">
        <f>+IF(Tabla26[[#This Row],[Ganancia Total]]=J354,"✔","✘")</f>
        <v>✘</v>
      </c>
      <c r="J354" s="57">
        <v>87857.1</v>
      </c>
    </row>
    <row r="355" spans="1:10" x14ac:dyDescent="0.3">
      <c r="A355" s="79"/>
      <c r="B355" s="73">
        <v>45537</v>
      </c>
      <c r="C355" s="74" t="s">
        <v>125</v>
      </c>
      <c r="D355" s="75"/>
      <c r="E355" s="76">
        <v>51</v>
      </c>
      <c r="F355" s="77"/>
      <c r="G355" s="77"/>
      <c r="H355" s="77"/>
      <c r="I355" s="78" t="str">
        <f>+IF(Tabla26[[#This Row],[Ganancia Total]]=J355,"✔","✘")</f>
        <v>✘</v>
      </c>
      <c r="J355" s="57">
        <v>137103.29999999996</v>
      </c>
    </row>
    <row r="356" spans="1:10" x14ac:dyDescent="0.3">
      <c r="A356" s="79"/>
      <c r="B356" s="73">
        <v>45538</v>
      </c>
      <c r="C356" s="74" t="s">
        <v>126</v>
      </c>
      <c r="D356" s="75"/>
      <c r="E356" s="76">
        <v>53</v>
      </c>
      <c r="F356" s="77"/>
      <c r="G356" s="77"/>
      <c r="H356" s="77"/>
      <c r="I356" s="78" t="str">
        <f>+IF(Tabla26[[#This Row],[Ganancia Total]]=J356,"✔","✘")</f>
        <v>✘</v>
      </c>
      <c r="J356" s="57">
        <v>55252.5</v>
      </c>
    </row>
    <row r="357" spans="1:10" x14ac:dyDescent="0.3">
      <c r="A357" s="79"/>
      <c r="B357" s="73">
        <v>45539</v>
      </c>
      <c r="C357" s="74" t="s">
        <v>127</v>
      </c>
      <c r="D357" s="75"/>
      <c r="E357" s="76">
        <v>45</v>
      </c>
      <c r="F357" s="77"/>
      <c r="G357" s="77"/>
      <c r="H357" s="77"/>
      <c r="I357" s="78" t="str">
        <f>+IF(Tabla26[[#This Row],[Ganancia Total]]=J357,"✔","✘")</f>
        <v>✘</v>
      </c>
      <c r="J357" s="57">
        <v>70267.5</v>
      </c>
    </row>
    <row r="358" spans="1:10" x14ac:dyDescent="0.3">
      <c r="A358" s="79"/>
      <c r="B358" s="79"/>
      <c r="C358" s="79"/>
      <c r="D358" s="79"/>
      <c r="E358" s="79"/>
      <c r="F358" s="79"/>
      <c r="G358" s="79"/>
      <c r="H358" s="79"/>
      <c r="I358" s="79"/>
      <c r="J358" s="54"/>
    </row>
  </sheetData>
  <mergeCells count="3">
    <mergeCell ref="A2:B2"/>
    <mergeCell ref="C2:H2"/>
    <mergeCell ref="B4:H4"/>
  </mergeCells>
  <conditionalFormatting sqref="I9:I357">
    <cfRule type="expression" dxfId="79" priority="1">
      <formula>$H$9=""</formula>
    </cfRule>
    <cfRule type="cellIs" dxfId="78" priority="2" operator="equal">
      <formula>"✘"</formula>
    </cfRule>
    <cfRule type="cellIs" dxfId="77" priority="3" operator="equal">
      <formula>"✔"</formula>
    </cfRule>
  </conditionalFormatting>
  <pageMargins left="0.7" right="0.7" top="0.75" bottom="0.75" header="0.3" footer="0.3"/>
  <drawing r:id="rId1"/>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82C4E-18ED-4151-8900-C6F9ED94FC1F}">
  <sheetPr>
    <tabColor rgb="FFFF0000"/>
  </sheetPr>
  <dimension ref="A1:J358"/>
  <sheetViews>
    <sheetView showGridLines="0" zoomScale="62" zoomScaleNormal="62" workbookViewId="0">
      <selection activeCell="I7" sqref="I7"/>
    </sheetView>
  </sheetViews>
  <sheetFormatPr baseColWidth="10" defaultColWidth="16.88671875" defaultRowHeight="15.6" x14ac:dyDescent="0.3"/>
  <cols>
    <col min="1" max="1" width="9.5546875" style="80" customWidth="1"/>
    <col min="2" max="2" width="18.5546875" style="80" customWidth="1"/>
    <col min="3" max="3" width="52" style="80" bestFit="1" customWidth="1"/>
    <col min="4" max="4" width="44.88671875" style="80" bestFit="1" customWidth="1"/>
    <col min="5" max="5" width="30.5546875" style="80" bestFit="1" customWidth="1"/>
    <col min="6" max="6" width="39.5546875" style="80" bestFit="1" customWidth="1"/>
    <col min="7" max="7" width="39.33203125" style="80" bestFit="1" customWidth="1"/>
    <col min="8" max="8" width="19.44140625" style="80" bestFit="1" customWidth="1"/>
    <col min="9" max="9" width="21.77734375" style="80" bestFit="1" customWidth="1"/>
    <col min="10" max="10" width="16.88671875" style="55" hidden="1" customWidth="1"/>
    <col min="11" max="16384" width="16.88671875" style="55"/>
  </cols>
  <sheetData>
    <row r="1" spans="1:10" ht="16.2" thickBot="1" x14ac:dyDescent="0.35">
      <c r="A1" s="79"/>
      <c r="B1" s="79"/>
      <c r="C1" s="79"/>
      <c r="D1" s="79"/>
      <c r="E1" s="79"/>
      <c r="F1" s="79"/>
      <c r="G1" s="79"/>
      <c r="H1" s="79"/>
      <c r="I1" s="79"/>
      <c r="J1" s="54"/>
    </row>
    <row r="2" spans="1:10" ht="76.2" customHeight="1" thickBot="1" x14ac:dyDescent="0.35">
      <c r="A2" s="138"/>
      <c r="B2" s="139"/>
      <c r="C2" s="132" t="s">
        <v>149</v>
      </c>
      <c r="D2" s="133"/>
      <c r="E2" s="133"/>
      <c r="F2" s="133"/>
      <c r="G2" s="133"/>
      <c r="H2" s="134"/>
      <c r="I2" s="79"/>
      <c r="J2" s="54"/>
    </row>
    <row r="3" spans="1:10" s="56" customFormat="1" ht="24" customHeight="1" thickBot="1" x14ac:dyDescent="0.35">
      <c r="A3" s="79"/>
      <c r="B3" s="79"/>
      <c r="C3" s="79"/>
      <c r="D3" s="79"/>
      <c r="E3" s="79"/>
      <c r="F3" s="79"/>
      <c r="G3" s="79"/>
      <c r="H3" s="79"/>
      <c r="I3" s="79"/>
      <c r="J3" s="54"/>
    </row>
    <row r="4" spans="1:10" ht="121.2" customHeight="1" thickBot="1" x14ac:dyDescent="0.35">
      <c r="A4" s="79"/>
      <c r="B4" s="161" t="s">
        <v>214</v>
      </c>
      <c r="C4" s="140"/>
      <c r="D4" s="140"/>
      <c r="E4" s="140"/>
      <c r="F4" s="140"/>
      <c r="G4" s="140"/>
      <c r="H4" s="141"/>
      <c r="I4" s="79"/>
      <c r="J4" s="54"/>
    </row>
    <row r="5" spans="1:10" ht="18.600000000000001" customHeight="1" thickBot="1" x14ac:dyDescent="0.35">
      <c r="A5" s="79"/>
      <c r="B5" s="79"/>
      <c r="C5" s="79"/>
      <c r="D5" s="79"/>
      <c r="E5" s="79"/>
      <c r="F5" s="79"/>
      <c r="G5" s="79"/>
      <c r="H5" s="79"/>
      <c r="I5" s="79"/>
      <c r="J5" s="54"/>
    </row>
    <row r="6" spans="1:10" ht="39" customHeight="1" thickBot="1" x14ac:dyDescent="0.35">
      <c r="A6" s="79"/>
      <c r="B6" s="79"/>
      <c r="C6" s="79"/>
      <c r="D6" s="69" t="s">
        <v>80</v>
      </c>
      <c r="E6" s="70">
        <f>+IF(COUNTIF(Tabla2610[Corrección],"✔")=349,50,0)</f>
        <v>50</v>
      </c>
      <c r="F6" s="79"/>
      <c r="G6" s="79"/>
      <c r="H6" s="79"/>
      <c r="I6" s="79"/>
      <c r="J6" s="54"/>
    </row>
    <row r="7" spans="1:10" ht="17.399999999999999" customHeight="1" x14ac:dyDescent="0.3">
      <c r="A7" s="79"/>
      <c r="B7" s="79"/>
      <c r="C7" s="79"/>
      <c r="D7" s="79"/>
      <c r="E7" s="79"/>
      <c r="F7" s="79"/>
      <c r="G7" s="79"/>
      <c r="H7" s="79"/>
      <c r="I7" s="79"/>
      <c r="J7" s="54"/>
    </row>
    <row r="8" spans="1:10" ht="30" x14ac:dyDescent="0.3">
      <c r="A8" s="79"/>
      <c r="B8" s="71" t="s">
        <v>81</v>
      </c>
      <c r="C8" s="71" t="s">
        <v>82</v>
      </c>
      <c r="D8" s="71" t="s">
        <v>83</v>
      </c>
      <c r="E8" s="71" t="s">
        <v>84</v>
      </c>
      <c r="F8" s="71" t="s">
        <v>85</v>
      </c>
      <c r="G8" s="71" t="s">
        <v>86</v>
      </c>
      <c r="H8" s="162" t="s">
        <v>215</v>
      </c>
      <c r="I8" s="72" t="s">
        <v>88</v>
      </c>
      <c r="J8" s="54"/>
    </row>
    <row r="9" spans="1:10" x14ac:dyDescent="0.3">
      <c r="A9" s="79"/>
      <c r="B9" s="73">
        <v>45051</v>
      </c>
      <c r="C9" s="74" t="s">
        <v>89</v>
      </c>
      <c r="D9" s="75" t="str">
        <f>+INDEX(INVENTARIO[],MATCH(Tabla2610[[#This Row],[Producto]],INVENTARIO[Producto],0),1)</f>
        <v>Pan Felipito (Kg.)</v>
      </c>
      <c r="E9" s="76">
        <v>16</v>
      </c>
      <c r="F9" s="77">
        <f>+INDEX(INVENTARIO[],MATCH(Tabla2610[[#This Row],[Producto]],INVENTARIO[Producto],0),3)</f>
        <v>4941</v>
      </c>
      <c r="G9" s="77">
        <f>+Tabla2610[[#This Row],[Precio de Costo Unitario]]*30%+Tabla2610[[#This Row],[Precio de Costo Unitario]]</f>
        <v>6423.3</v>
      </c>
      <c r="H9" s="77">
        <f>+Tabla2610[[#This Row],[Cantidad Vendida]]*Tabla2610[[#This Row],[Precio de Venta Unitario]]-Tabla2610[[#This Row],[Cantidad Vendida]]*Tabla2610[[#This Row],[Precio de Costo Unitario]]</f>
        <v>23716.800000000003</v>
      </c>
      <c r="I9" s="78" t="str">
        <f>+IF(Tabla2610[[#This Row],[Ganancia TOTAL]]=J9,"✔","✘")</f>
        <v>✔</v>
      </c>
      <c r="J9" s="57">
        <v>23716.800000000003</v>
      </c>
    </row>
    <row r="10" spans="1:10" x14ac:dyDescent="0.3">
      <c r="A10" s="79"/>
      <c r="B10" s="73">
        <v>45054</v>
      </c>
      <c r="C10" s="74" t="s">
        <v>90</v>
      </c>
      <c r="D10" s="75" t="str">
        <f>+INDEX(INVENTARIO[],MATCH(Tabla2610[[#This Row],[Producto]],INVENTARIO[Producto],0),1)</f>
        <v>Galleta (Kg.)</v>
      </c>
      <c r="E10" s="76">
        <v>12</v>
      </c>
      <c r="F10" s="77">
        <f>+INDEX(INVENTARIO[],MATCH(Tabla2610[[#This Row],[Producto]],INVENTARIO[Producto],0),3)</f>
        <v>5281</v>
      </c>
      <c r="G10" s="77">
        <f>+Tabla2610[[#This Row],[Precio de Costo Unitario]]*30%+Tabla2610[[#This Row],[Precio de Costo Unitario]]</f>
        <v>6865.3</v>
      </c>
      <c r="H10" s="77">
        <f>+Tabla2610[[#This Row],[Cantidad Vendida]]*Tabla2610[[#This Row],[Precio de Venta Unitario]]-Tabla2610[[#This Row],[Cantidad Vendida]]*Tabla2610[[#This Row],[Precio de Costo Unitario]]</f>
        <v>19011.600000000006</v>
      </c>
      <c r="I10" s="78" t="str">
        <f>+IF(Tabla2610[[#This Row],[Ganancia TOTAL]]=J10,"✔","✘")</f>
        <v>✔</v>
      </c>
      <c r="J10" s="57">
        <v>19011.600000000002</v>
      </c>
    </row>
    <row r="11" spans="1:10" x14ac:dyDescent="0.3">
      <c r="A11" s="79"/>
      <c r="B11" s="73">
        <v>45055</v>
      </c>
      <c r="C11" s="74" t="s">
        <v>91</v>
      </c>
      <c r="D11" s="75" t="str">
        <f>+INDEX(INVENTARIO[],MATCH(Tabla2610[[#This Row],[Producto]],INVENTARIO[Producto],0),1)</f>
        <v>Coquito (Kg.)</v>
      </c>
      <c r="E11" s="76">
        <v>3</v>
      </c>
      <c r="F11" s="77">
        <f>+INDEX(INVENTARIO[],MATCH(Tabla2610[[#This Row],[Producto]],INVENTARIO[Producto],0),3)</f>
        <v>10765</v>
      </c>
      <c r="G11" s="77">
        <f>+Tabla2610[[#This Row],[Precio de Costo Unitario]]*30%+Tabla2610[[#This Row],[Precio de Costo Unitario]]</f>
        <v>13994.5</v>
      </c>
      <c r="H11" s="77">
        <f>+Tabla2610[[#This Row],[Cantidad Vendida]]*Tabla2610[[#This Row],[Precio de Venta Unitario]]-Tabla2610[[#This Row],[Cantidad Vendida]]*Tabla2610[[#This Row],[Precio de Costo Unitario]]</f>
        <v>9688.5</v>
      </c>
      <c r="I11" s="78" t="str">
        <f>+IF(Tabla2610[[#This Row],[Ganancia TOTAL]]=J11,"✔","✘")</f>
        <v>✔</v>
      </c>
      <c r="J11" s="57">
        <v>9688.5</v>
      </c>
    </row>
    <row r="12" spans="1:10" x14ac:dyDescent="0.3">
      <c r="A12" s="79"/>
      <c r="B12" s="73">
        <v>45056</v>
      </c>
      <c r="C12" s="74" t="s">
        <v>92</v>
      </c>
      <c r="D12" s="75" t="str">
        <f>+INDEX(INVENTARIO[],MATCH(Tabla2610[[#This Row],[Producto]],INVENTARIO[Producto],0),1)</f>
        <v>Pan sándwich ( ½ kg.)</v>
      </c>
      <c r="E12" s="76">
        <v>27</v>
      </c>
      <c r="F12" s="77">
        <f>+INDEX(INVENTARIO[],MATCH(Tabla2610[[#This Row],[Producto]],INVENTARIO[Producto],0),3)</f>
        <v>183</v>
      </c>
      <c r="G12" s="77">
        <f>+Tabla2610[[#This Row],[Precio de Costo Unitario]]*30%+Tabla2610[[#This Row],[Precio de Costo Unitario]]</f>
        <v>237.9</v>
      </c>
      <c r="H12" s="77">
        <f>+Tabla2610[[#This Row],[Cantidad Vendida]]*Tabla2610[[#This Row],[Precio de Venta Unitario]]-Tabla2610[[#This Row],[Cantidad Vendida]]*Tabla2610[[#This Row],[Precio de Costo Unitario]]</f>
        <v>1482.3000000000002</v>
      </c>
      <c r="I12" s="78" t="str">
        <f>+IF(Tabla2610[[#This Row],[Ganancia TOTAL]]=J12,"✔","✘")</f>
        <v>✔</v>
      </c>
      <c r="J12" s="57">
        <v>1482.3000000000002</v>
      </c>
    </row>
    <row r="13" spans="1:10" x14ac:dyDescent="0.3">
      <c r="A13" s="79"/>
      <c r="B13" s="73">
        <v>45057</v>
      </c>
      <c r="C13" s="74" t="s">
        <v>93</v>
      </c>
      <c r="D13" s="75" t="str">
        <f>+INDEX(INVENTARIO[],MATCH(Tabla2610[[#This Row],[Producto]],INVENTARIO[Producto],0),1)</f>
        <v>Fídeo (Kg.)</v>
      </c>
      <c r="E13" s="76">
        <v>34</v>
      </c>
      <c r="F13" s="77">
        <f>+INDEX(INVENTARIO[],MATCH(Tabla2610[[#This Row],[Producto]],INVENTARIO[Producto],0),3)</f>
        <v>4694</v>
      </c>
      <c r="G13" s="77">
        <f>+Tabla2610[[#This Row],[Precio de Costo Unitario]]*30%+Tabla2610[[#This Row],[Precio de Costo Unitario]]</f>
        <v>6102.2</v>
      </c>
      <c r="H13" s="77">
        <f>+Tabla2610[[#This Row],[Cantidad Vendida]]*Tabla2610[[#This Row],[Precio de Venta Unitario]]-Tabla2610[[#This Row],[Cantidad Vendida]]*Tabla2610[[#This Row],[Precio de Costo Unitario]]</f>
        <v>47878.799999999988</v>
      </c>
      <c r="I13" s="78" t="str">
        <f>+IF(Tabla2610[[#This Row],[Ganancia TOTAL]]=J13,"✔","✘")</f>
        <v>✔</v>
      </c>
      <c r="J13" s="57">
        <v>47878.799999999996</v>
      </c>
    </row>
    <row r="14" spans="1:10" x14ac:dyDescent="0.3">
      <c r="A14" s="79"/>
      <c r="B14" s="73">
        <v>45058</v>
      </c>
      <c r="C14" s="74" t="s">
        <v>94</v>
      </c>
      <c r="D14" s="75" t="str">
        <f>+INDEX(INVENTARIO[],MATCH(Tabla2610[[#This Row],[Producto]],INVENTARIO[Producto],0),1)</f>
        <v>Poroto rojo (Kg.)</v>
      </c>
      <c r="E14" s="76">
        <v>8</v>
      </c>
      <c r="F14" s="77">
        <f>+INDEX(INVENTARIO[],MATCH(Tabla2610[[#This Row],[Producto]],INVENTARIO[Producto],0),3)</f>
        <v>16003</v>
      </c>
      <c r="G14" s="77">
        <f>+Tabla2610[[#This Row],[Precio de Costo Unitario]]*30%+Tabla2610[[#This Row],[Precio de Costo Unitario]]</f>
        <v>20803.900000000001</v>
      </c>
      <c r="H14" s="77">
        <f>+Tabla2610[[#This Row],[Cantidad Vendida]]*Tabla2610[[#This Row],[Precio de Venta Unitario]]-Tabla2610[[#This Row],[Cantidad Vendida]]*Tabla2610[[#This Row],[Precio de Costo Unitario]]</f>
        <v>38407.200000000012</v>
      </c>
      <c r="I14" s="78" t="str">
        <f>+IF(Tabla2610[[#This Row],[Ganancia TOTAL]]=J14,"✔","✘")</f>
        <v>✔</v>
      </c>
      <c r="J14" s="57">
        <v>38407.200000000012</v>
      </c>
    </row>
    <row r="15" spans="1:10" x14ac:dyDescent="0.3">
      <c r="A15" s="79"/>
      <c r="B15" s="73">
        <v>45061</v>
      </c>
      <c r="C15" s="74" t="s">
        <v>95</v>
      </c>
      <c r="D15" s="75" t="str">
        <f>+INDEX(INVENTARIO[],MATCH(Tabla2610[[#This Row],[Producto]],INVENTARIO[Producto],0),1)</f>
        <v>Arroz (Kg.)</v>
      </c>
      <c r="E15" s="76">
        <v>43</v>
      </c>
      <c r="F15" s="77">
        <f>+INDEX(INVENTARIO[],MATCH(Tabla2610[[#This Row],[Producto]],INVENTARIO[Producto],0),3)</f>
        <v>4145</v>
      </c>
      <c r="G15" s="77">
        <f>+Tabla2610[[#This Row],[Precio de Costo Unitario]]*30%+Tabla2610[[#This Row],[Precio de Costo Unitario]]</f>
        <v>5388.5</v>
      </c>
      <c r="H15" s="77">
        <f>+Tabla2610[[#This Row],[Cantidad Vendida]]*Tabla2610[[#This Row],[Precio de Venta Unitario]]-Tabla2610[[#This Row],[Cantidad Vendida]]*Tabla2610[[#This Row],[Precio de Costo Unitario]]</f>
        <v>53470.5</v>
      </c>
      <c r="I15" s="78" t="str">
        <f>+IF(Tabla2610[[#This Row],[Ganancia TOTAL]]=J15,"✔","✘")</f>
        <v>✔</v>
      </c>
      <c r="J15" s="57">
        <v>53470.5</v>
      </c>
    </row>
    <row r="16" spans="1:10" x14ac:dyDescent="0.3">
      <c r="A16" s="79"/>
      <c r="B16" s="73">
        <v>45062</v>
      </c>
      <c r="C16" s="74" t="s">
        <v>96</v>
      </c>
      <c r="D16" s="75" t="str">
        <f>+INDEX(INVENTARIO[],MATCH(Tabla2610[[#This Row],[Producto]],INVENTARIO[Producto],0),1)</f>
        <v>Azúcar (Kg.)</v>
      </c>
      <c r="E16" s="76">
        <v>50</v>
      </c>
      <c r="F16" s="77">
        <f>+INDEX(INVENTARIO[],MATCH(Tabla2610[[#This Row],[Producto]],INVENTARIO[Producto],0),3)</f>
        <v>4744</v>
      </c>
      <c r="G16" s="77">
        <f>+Tabla2610[[#This Row],[Precio de Costo Unitario]]*30%+Tabla2610[[#This Row],[Precio de Costo Unitario]]</f>
        <v>6167.2</v>
      </c>
      <c r="H16" s="77">
        <f>+Tabla2610[[#This Row],[Cantidad Vendida]]*Tabla2610[[#This Row],[Precio de Venta Unitario]]-Tabla2610[[#This Row],[Cantidad Vendida]]*Tabla2610[[#This Row],[Precio de Costo Unitario]]</f>
        <v>71160</v>
      </c>
      <c r="I16" s="78" t="str">
        <f>+IF(Tabla2610[[#This Row],[Ganancia TOTAL]]=J16,"✔","✘")</f>
        <v>✔</v>
      </c>
      <c r="J16" s="57">
        <v>71159.999999999985</v>
      </c>
    </row>
    <row r="17" spans="1:10" x14ac:dyDescent="0.3">
      <c r="A17" s="79"/>
      <c r="B17" s="73">
        <v>45063</v>
      </c>
      <c r="C17" s="74" t="s">
        <v>97</v>
      </c>
      <c r="D17" s="75" t="str">
        <f>+INDEX(INVENTARIO[],MATCH(Tabla2610[[#This Row],[Producto]],INVENTARIO[Producto],0),1)</f>
        <v>Harina de trigo (Kg.)</v>
      </c>
      <c r="E17" s="76">
        <v>26</v>
      </c>
      <c r="F17" s="77">
        <f>+INDEX(INVENTARIO[],MATCH(Tabla2610[[#This Row],[Producto]],INVENTARIO[Producto],0),3)</f>
        <v>3112</v>
      </c>
      <c r="G17" s="77">
        <f>+Tabla2610[[#This Row],[Precio de Costo Unitario]]*30%+Tabla2610[[#This Row],[Precio de Costo Unitario]]</f>
        <v>4045.6</v>
      </c>
      <c r="H17" s="77">
        <f>+Tabla2610[[#This Row],[Cantidad Vendida]]*Tabla2610[[#This Row],[Precio de Venta Unitario]]-Tabla2610[[#This Row],[Cantidad Vendida]]*Tabla2610[[#This Row],[Precio de Costo Unitario]]</f>
        <v>24273.599999999991</v>
      </c>
      <c r="I17" s="78" t="str">
        <f>+IF(Tabla2610[[#This Row],[Ganancia TOTAL]]=J17,"✔","✘")</f>
        <v>✔</v>
      </c>
      <c r="J17" s="57">
        <v>24273.599999999999</v>
      </c>
    </row>
    <row r="18" spans="1:10" x14ac:dyDescent="0.3">
      <c r="A18" s="79"/>
      <c r="B18" s="73">
        <v>45064</v>
      </c>
      <c r="C18" s="74" t="s">
        <v>98</v>
      </c>
      <c r="D18" s="75" t="str">
        <f>+INDEX(INVENTARIO[],MATCH(Tabla2610[[#This Row],[Producto]],INVENTARIO[Producto],0),1)</f>
        <v>Harina de maíz (Kg.)</v>
      </c>
      <c r="E18" s="76">
        <v>6</v>
      </c>
      <c r="F18" s="77">
        <f>+INDEX(INVENTARIO[],MATCH(Tabla2610[[#This Row],[Producto]],INVENTARIO[Producto],0),3)</f>
        <v>7719</v>
      </c>
      <c r="G18" s="77">
        <f>+Tabla2610[[#This Row],[Precio de Costo Unitario]]*30%+Tabla2610[[#This Row],[Precio de Costo Unitario]]</f>
        <v>10034.700000000001</v>
      </c>
      <c r="H18" s="77">
        <f>+Tabla2610[[#This Row],[Cantidad Vendida]]*Tabla2610[[#This Row],[Precio de Venta Unitario]]-Tabla2610[[#This Row],[Cantidad Vendida]]*Tabla2610[[#This Row],[Precio de Costo Unitario]]</f>
        <v>13894.200000000004</v>
      </c>
      <c r="I18" s="78" t="str">
        <f>+IF(Tabla2610[[#This Row],[Ganancia TOTAL]]=J18,"✔","✘")</f>
        <v>✔</v>
      </c>
      <c r="J18" s="57">
        <v>13894.200000000004</v>
      </c>
    </row>
    <row r="19" spans="1:10" x14ac:dyDescent="0.3">
      <c r="A19" s="79"/>
      <c r="B19" s="73">
        <v>45065</v>
      </c>
      <c r="C19" s="74" t="s">
        <v>99</v>
      </c>
      <c r="D19" s="75" t="str">
        <f>+INDEX(INVENTARIO[],MATCH(Tabla2610[[#This Row],[Producto]],INVENTARIO[Producto],0),1)</f>
        <v>Locro (Kg.)</v>
      </c>
      <c r="E19" s="76">
        <v>25</v>
      </c>
      <c r="F19" s="77">
        <f>+INDEX(INVENTARIO[],MATCH(Tabla2610[[#This Row],[Producto]],INVENTARIO[Producto],0),3)</f>
        <v>6758</v>
      </c>
      <c r="G19" s="77">
        <f>+Tabla2610[[#This Row],[Precio de Costo Unitario]]*30%+Tabla2610[[#This Row],[Precio de Costo Unitario]]</f>
        <v>8785.4</v>
      </c>
      <c r="H19" s="77">
        <f>+Tabla2610[[#This Row],[Cantidad Vendida]]*Tabla2610[[#This Row],[Precio de Venta Unitario]]-Tabla2610[[#This Row],[Cantidad Vendida]]*Tabla2610[[#This Row],[Precio de Costo Unitario]]</f>
        <v>50685</v>
      </c>
      <c r="I19" s="78" t="str">
        <f>+IF(Tabla2610[[#This Row],[Ganancia TOTAL]]=J19,"✔","✘")</f>
        <v>✔</v>
      </c>
      <c r="J19" s="57">
        <v>50684.999999999993</v>
      </c>
    </row>
    <row r="20" spans="1:10" x14ac:dyDescent="0.3">
      <c r="A20" s="79"/>
      <c r="B20" s="73">
        <v>45068</v>
      </c>
      <c r="C20" s="74" t="s">
        <v>100</v>
      </c>
      <c r="D20" s="75" t="str">
        <f>+INDEX(INVENTARIO[],MATCH(Tabla2610[[#This Row],[Producto]],INVENTARIO[Producto],0),1)</f>
        <v>Carne de res</v>
      </c>
      <c r="E20" s="76">
        <v>32</v>
      </c>
      <c r="F20" s="77">
        <f>+INDEX(INVENTARIO[],MATCH(Tabla2610[[#This Row],[Producto]],INVENTARIO[Producto],0),3)</f>
        <v>15900</v>
      </c>
      <c r="G20" s="77">
        <f>+Tabla2610[[#This Row],[Precio de Costo Unitario]]*30%+Tabla2610[[#This Row],[Precio de Costo Unitario]]</f>
        <v>20670</v>
      </c>
      <c r="H20" s="77">
        <f>+Tabla2610[[#This Row],[Cantidad Vendida]]*Tabla2610[[#This Row],[Precio de Venta Unitario]]-Tabla2610[[#This Row],[Cantidad Vendida]]*Tabla2610[[#This Row],[Precio de Costo Unitario]]</f>
        <v>152640</v>
      </c>
      <c r="I20" s="78" t="str">
        <f>+IF(Tabla2610[[#This Row],[Ganancia TOTAL]]=J20,"✔","✘")</f>
        <v>✔</v>
      </c>
      <c r="J20" s="57">
        <v>152640</v>
      </c>
    </row>
    <row r="21" spans="1:10" x14ac:dyDescent="0.3">
      <c r="A21" s="79"/>
      <c r="B21" s="73">
        <v>45069</v>
      </c>
      <c r="C21" s="74" t="s">
        <v>101</v>
      </c>
      <c r="D21" s="75" t="str">
        <f>+INDEX(INVENTARIO[],MATCH(Tabla2610[[#This Row],[Producto]],INVENTARIO[Producto],0),1)</f>
        <v>Carne de cerdo.</v>
      </c>
      <c r="E21" s="76">
        <v>10</v>
      </c>
      <c r="F21" s="77">
        <f>+INDEX(INVENTARIO[],MATCH(Tabla2610[[#This Row],[Producto]],INVENTARIO[Producto],0),3)</f>
        <v>14805</v>
      </c>
      <c r="G21" s="77">
        <f>+Tabla2610[[#This Row],[Precio de Costo Unitario]]*30%+Tabla2610[[#This Row],[Precio de Costo Unitario]]</f>
        <v>19246.5</v>
      </c>
      <c r="H21" s="77">
        <f>+Tabla2610[[#This Row],[Cantidad Vendida]]*Tabla2610[[#This Row],[Precio de Venta Unitario]]-Tabla2610[[#This Row],[Cantidad Vendida]]*Tabla2610[[#This Row],[Precio de Costo Unitario]]</f>
        <v>44415</v>
      </c>
      <c r="I21" s="78" t="str">
        <f>+IF(Tabla2610[[#This Row],[Ganancia TOTAL]]=J21,"✔","✘")</f>
        <v>✔</v>
      </c>
      <c r="J21" s="57">
        <v>44415</v>
      </c>
    </row>
    <row r="22" spans="1:10" x14ac:dyDescent="0.3">
      <c r="A22" s="79"/>
      <c r="B22" s="73">
        <v>45070</v>
      </c>
      <c r="C22" s="74" t="s">
        <v>102</v>
      </c>
      <c r="D22" s="75" t="str">
        <f>+INDEX(INVENTARIO[],MATCH(Tabla2610[[#This Row],[Producto]],INVENTARIO[Producto],0),1)</f>
        <v>Pollo</v>
      </c>
      <c r="E22" s="76">
        <v>49</v>
      </c>
      <c r="F22" s="77">
        <f>+INDEX(INVENTARIO[],MATCH(Tabla2610[[#This Row],[Producto]],INVENTARIO[Producto],0),3)</f>
        <v>12950</v>
      </c>
      <c r="G22" s="77">
        <f>+Tabla2610[[#This Row],[Precio de Costo Unitario]]*30%+Tabla2610[[#This Row],[Precio de Costo Unitario]]</f>
        <v>16835</v>
      </c>
      <c r="H22" s="77">
        <f>+Tabla2610[[#This Row],[Cantidad Vendida]]*Tabla2610[[#This Row],[Precio de Venta Unitario]]-Tabla2610[[#This Row],[Cantidad Vendida]]*Tabla2610[[#This Row],[Precio de Costo Unitario]]</f>
        <v>190365</v>
      </c>
      <c r="I22" s="78" t="str">
        <f>+IF(Tabla2610[[#This Row],[Ganancia TOTAL]]=J22,"✔","✘")</f>
        <v>✔</v>
      </c>
      <c r="J22" s="57">
        <v>190365</v>
      </c>
    </row>
    <row r="23" spans="1:10" x14ac:dyDescent="0.3">
      <c r="A23" s="79"/>
      <c r="B23" s="73">
        <v>45071</v>
      </c>
      <c r="C23" s="74" t="s">
        <v>103</v>
      </c>
      <c r="D23" s="75" t="str">
        <f>+INDEX(INVENTARIO[],MATCH(Tabla2610[[#This Row],[Producto]],INVENTARIO[Producto],0),1)</f>
        <v>Yerba Mate (Paq. 1 Kl.)</v>
      </c>
      <c r="E23" s="76">
        <v>32</v>
      </c>
      <c r="F23" s="77">
        <f>+INDEX(INVENTARIO[],MATCH(Tabla2610[[#This Row],[Producto]],INVENTARIO[Producto],0),3)</f>
        <v>14003</v>
      </c>
      <c r="G23" s="77">
        <f>+Tabla2610[[#This Row],[Precio de Costo Unitario]]*30%+Tabla2610[[#This Row],[Precio de Costo Unitario]]</f>
        <v>18203.900000000001</v>
      </c>
      <c r="H23" s="77">
        <f>+Tabla2610[[#This Row],[Cantidad Vendida]]*Tabla2610[[#This Row],[Precio de Venta Unitario]]-Tabla2610[[#This Row],[Cantidad Vendida]]*Tabla2610[[#This Row],[Precio de Costo Unitario]]</f>
        <v>134428.80000000005</v>
      </c>
      <c r="I23" s="78" t="str">
        <f>+IF(Tabla2610[[#This Row],[Ganancia TOTAL]]=J23,"✔","✘")</f>
        <v>✔</v>
      </c>
      <c r="J23" s="57">
        <v>134428.80000000005</v>
      </c>
    </row>
    <row r="24" spans="1:10" x14ac:dyDescent="0.3">
      <c r="A24" s="79"/>
      <c r="B24" s="73">
        <v>45072</v>
      </c>
      <c r="C24" s="74" t="s">
        <v>104</v>
      </c>
      <c r="D24" s="75" t="str">
        <f>+INDEX(INVENTARIO[],MATCH(Tabla2610[[#This Row],[Producto]],INVENTARIO[Producto],0),1)</f>
        <v>Aceite de Girasol – 900cc</v>
      </c>
      <c r="E24" s="76">
        <v>4</v>
      </c>
      <c r="F24" s="77">
        <f>+INDEX(INVENTARIO[],MATCH(Tabla2610[[#This Row],[Producto]],INVENTARIO[Producto],0),3)</f>
        <v>11110</v>
      </c>
      <c r="G24" s="77">
        <f>+Tabla2610[[#This Row],[Precio de Costo Unitario]]*30%+Tabla2610[[#This Row],[Precio de Costo Unitario]]</f>
        <v>14443</v>
      </c>
      <c r="H24" s="77">
        <f>+Tabla2610[[#This Row],[Cantidad Vendida]]*Tabla2610[[#This Row],[Precio de Venta Unitario]]-Tabla2610[[#This Row],[Cantidad Vendida]]*Tabla2610[[#This Row],[Precio de Costo Unitario]]</f>
        <v>13332</v>
      </c>
      <c r="I24" s="78" t="str">
        <f>+IF(Tabla2610[[#This Row],[Ganancia TOTAL]]=J24,"✔","✘")</f>
        <v>✔</v>
      </c>
      <c r="J24" s="57">
        <v>13332</v>
      </c>
    </row>
    <row r="25" spans="1:10" x14ac:dyDescent="0.3">
      <c r="A25" s="79"/>
      <c r="B25" s="73">
        <v>45075</v>
      </c>
      <c r="C25" s="74" t="s">
        <v>105</v>
      </c>
      <c r="D25" s="75" t="str">
        <f>+INDEX(INVENTARIO[],MATCH(Tabla2610[[#This Row],[Producto]],INVENTARIO[Producto],0),1)</f>
        <v>Vinagre de 750 ml</v>
      </c>
      <c r="E25" s="76">
        <v>3</v>
      </c>
      <c r="F25" s="77">
        <f>+INDEX(INVENTARIO[],MATCH(Tabla2610[[#This Row],[Producto]],INVENTARIO[Producto],0),3)</f>
        <v>5845</v>
      </c>
      <c r="G25" s="77">
        <f>+Tabla2610[[#This Row],[Precio de Costo Unitario]]*30%+Tabla2610[[#This Row],[Precio de Costo Unitario]]</f>
        <v>7598.5</v>
      </c>
      <c r="H25" s="77">
        <f>+Tabla2610[[#This Row],[Cantidad Vendida]]*Tabla2610[[#This Row],[Precio de Venta Unitario]]-Tabla2610[[#This Row],[Cantidad Vendida]]*Tabla2610[[#This Row],[Precio de Costo Unitario]]</f>
        <v>5260.5</v>
      </c>
      <c r="I25" s="78" t="str">
        <f>+IF(Tabla2610[[#This Row],[Ganancia TOTAL]]=J25,"✔","✘")</f>
        <v>✔</v>
      </c>
      <c r="J25" s="57">
        <v>5260.5</v>
      </c>
    </row>
    <row r="26" spans="1:10" x14ac:dyDescent="0.3">
      <c r="A26" s="79"/>
      <c r="B26" s="73">
        <v>45076</v>
      </c>
      <c r="C26" s="74" t="s">
        <v>106</v>
      </c>
      <c r="D26" s="75" t="str">
        <f>+INDEX(INVENTARIO[],MATCH(Tabla2610[[#This Row],[Producto]],INVENTARIO[Producto],0),1)</f>
        <v>Salsa de Soja 450g</v>
      </c>
      <c r="E26" s="76">
        <v>31</v>
      </c>
      <c r="F26" s="77">
        <f>+INDEX(INVENTARIO[],MATCH(Tabla2610[[#This Row],[Producto]],INVENTARIO[Producto],0),3)</f>
        <v>4443</v>
      </c>
      <c r="G26" s="77">
        <f>+Tabla2610[[#This Row],[Precio de Costo Unitario]]*30%+Tabla2610[[#This Row],[Precio de Costo Unitario]]</f>
        <v>5775.9</v>
      </c>
      <c r="H26" s="77">
        <f>+Tabla2610[[#This Row],[Cantidad Vendida]]*Tabla2610[[#This Row],[Precio de Venta Unitario]]-Tabla2610[[#This Row],[Cantidad Vendida]]*Tabla2610[[#This Row],[Precio de Costo Unitario]]</f>
        <v>41319.899999999994</v>
      </c>
      <c r="I26" s="78" t="str">
        <f>+IF(Tabla2610[[#This Row],[Ganancia TOTAL]]=J26,"✔","✘")</f>
        <v>✔</v>
      </c>
      <c r="J26" s="57">
        <v>41319.899999999987</v>
      </c>
    </row>
    <row r="27" spans="1:10" x14ac:dyDescent="0.3">
      <c r="A27" s="79"/>
      <c r="B27" s="73">
        <v>45077</v>
      </c>
      <c r="C27" s="74" t="s">
        <v>107</v>
      </c>
      <c r="D27" s="75" t="str">
        <f>+INDEX(INVENTARIO[],MATCH(Tabla2610[[#This Row],[Producto]],INVENTARIO[Producto],0),1)</f>
        <v>Aceite de soja – 900cc</v>
      </c>
      <c r="E27" s="76">
        <v>53</v>
      </c>
      <c r="F27" s="77">
        <f>+INDEX(INVENTARIO[],MATCH(Tabla2610[[#This Row],[Producto]],INVENTARIO[Producto],0),3)</f>
        <v>9462</v>
      </c>
      <c r="G27" s="77">
        <f>+Tabla2610[[#This Row],[Precio de Costo Unitario]]*30%+Tabla2610[[#This Row],[Precio de Costo Unitario]]</f>
        <v>12300.6</v>
      </c>
      <c r="H27" s="77">
        <f>+Tabla2610[[#This Row],[Cantidad Vendida]]*Tabla2610[[#This Row],[Precio de Venta Unitario]]-Tabla2610[[#This Row],[Cantidad Vendida]]*Tabla2610[[#This Row],[Precio de Costo Unitario]]</f>
        <v>150445.80000000005</v>
      </c>
      <c r="I27" s="78" t="str">
        <f>+IF(Tabla2610[[#This Row],[Ganancia TOTAL]]=J27,"✔","✘")</f>
        <v>✔</v>
      </c>
      <c r="J27" s="57">
        <v>150445.80000000002</v>
      </c>
    </row>
    <row r="28" spans="1:10" x14ac:dyDescent="0.3">
      <c r="A28" s="79"/>
      <c r="B28" s="73">
        <v>45078</v>
      </c>
      <c r="C28" s="74" t="s">
        <v>108</v>
      </c>
      <c r="D28" s="75" t="str">
        <f>+INDEX(INVENTARIO[],MATCH(Tabla2610[[#This Row],[Producto]],INVENTARIO[Producto],0),1)</f>
        <v>Huevos de gallina (1/2doc.)</v>
      </c>
      <c r="E28" s="76">
        <v>28</v>
      </c>
      <c r="F28" s="77">
        <f>+INDEX(INVENTARIO[],MATCH(Tabla2610[[#This Row],[Producto]],INVENTARIO[Producto],0),3)</f>
        <v>4712</v>
      </c>
      <c r="G28" s="77">
        <f>+Tabla2610[[#This Row],[Precio de Costo Unitario]]*30%+Tabla2610[[#This Row],[Precio de Costo Unitario]]</f>
        <v>6125.6</v>
      </c>
      <c r="H28" s="77">
        <f>+Tabla2610[[#This Row],[Cantidad Vendida]]*Tabla2610[[#This Row],[Precio de Venta Unitario]]-Tabla2610[[#This Row],[Cantidad Vendida]]*Tabla2610[[#This Row],[Precio de Costo Unitario]]</f>
        <v>39580.800000000017</v>
      </c>
      <c r="I28" s="78" t="str">
        <f>+IF(Tabla2610[[#This Row],[Ganancia TOTAL]]=J28,"✔","✘")</f>
        <v>✔</v>
      </c>
      <c r="J28" s="57">
        <v>39580.80000000001</v>
      </c>
    </row>
    <row r="29" spans="1:10" x14ac:dyDescent="0.3">
      <c r="A29" s="79"/>
      <c r="B29" s="73">
        <v>45079</v>
      </c>
      <c r="C29" s="74" t="s">
        <v>109</v>
      </c>
      <c r="D29" s="75" t="str">
        <f>+INDEX(INVENTARIO[],MATCH(Tabla2610[[#This Row],[Producto]],INVENTARIO[Producto],0),1)</f>
        <v>Sal fina (500 gr.)</v>
      </c>
      <c r="E29" s="76">
        <v>35</v>
      </c>
      <c r="F29" s="77">
        <f>+INDEX(INVENTARIO[],MATCH(Tabla2610[[#This Row],[Producto]],INVENTARIO[Producto],0),3)</f>
        <v>570</v>
      </c>
      <c r="G29" s="77">
        <f>+Tabla2610[[#This Row],[Precio de Costo Unitario]]*30%+Tabla2610[[#This Row],[Precio de Costo Unitario]]</f>
        <v>741</v>
      </c>
      <c r="H29" s="77">
        <f>+Tabla2610[[#This Row],[Cantidad Vendida]]*Tabla2610[[#This Row],[Precio de Venta Unitario]]-Tabla2610[[#This Row],[Cantidad Vendida]]*Tabla2610[[#This Row],[Precio de Costo Unitario]]</f>
        <v>5985</v>
      </c>
      <c r="I29" s="78" t="str">
        <f>+IF(Tabla2610[[#This Row],[Ganancia TOTAL]]=J29,"✔","✘")</f>
        <v>✔</v>
      </c>
      <c r="J29" s="57">
        <v>5985</v>
      </c>
    </row>
    <row r="30" spans="1:10" x14ac:dyDescent="0.3">
      <c r="A30" s="79"/>
      <c r="B30" s="73">
        <v>45082</v>
      </c>
      <c r="C30" s="74" t="s">
        <v>110</v>
      </c>
      <c r="D30" s="75" t="str">
        <f>+INDEX(INVENTARIO[],MATCH(Tabla2610[[#This Row],[Producto]],INVENTARIO[Producto],0),1)</f>
        <v>Queso Paraguay (Kg.)</v>
      </c>
      <c r="E30" s="76">
        <v>15</v>
      </c>
      <c r="F30" s="77">
        <f>+INDEX(INVENTARIO[],MATCH(Tabla2610[[#This Row],[Producto]],INVENTARIO[Producto],0),3)</f>
        <v>28015</v>
      </c>
      <c r="G30" s="77">
        <f>+Tabla2610[[#This Row],[Precio de Costo Unitario]]*30%+Tabla2610[[#This Row],[Precio de Costo Unitario]]</f>
        <v>36419.5</v>
      </c>
      <c r="H30" s="77">
        <f>+Tabla2610[[#This Row],[Cantidad Vendida]]*Tabla2610[[#This Row],[Precio de Venta Unitario]]-Tabla2610[[#This Row],[Cantidad Vendida]]*Tabla2610[[#This Row],[Precio de Costo Unitario]]</f>
        <v>126067.5</v>
      </c>
      <c r="I30" s="78" t="str">
        <f>+IF(Tabla2610[[#This Row],[Ganancia TOTAL]]=J30,"✔","✘")</f>
        <v>✔</v>
      </c>
      <c r="J30" s="57">
        <v>126067.5</v>
      </c>
    </row>
    <row r="31" spans="1:10" x14ac:dyDescent="0.3">
      <c r="A31" s="79"/>
      <c r="B31" s="73">
        <v>45083</v>
      </c>
      <c r="C31" s="74" t="s">
        <v>111</v>
      </c>
      <c r="D31" s="75" t="str">
        <f>+INDEX(INVENTARIO[],MATCH(Tabla2610[[#This Row],[Producto]],INVENTARIO[Producto],0),1)</f>
        <v>Queso para Sandwich (Kg.)</v>
      </c>
      <c r="E31" s="76">
        <v>7</v>
      </c>
      <c r="F31" s="77">
        <f>+INDEX(INVENTARIO[],MATCH(Tabla2610[[#This Row],[Producto]],INVENTARIO[Producto],0),3)</f>
        <v>34618</v>
      </c>
      <c r="G31" s="77">
        <f>+Tabla2610[[#This Row],[Precio de Costo Unitario]]*30%+Tabla2610[[#This Row],[Precio de Costo Unitario]]</f>
        <v>45003.4</v>
      </c>
      <c r="H31" s="77">
        <f>+Tabla2610[[#This Row],[Cantidad Vendida]]*Tabla2610[[#This Row],[Precio de Venta Unitario]]-Tabla2610[[#This Row],[Cantidad Vendida]]*Tabla2610[[#This Row],[Precio de Costo Unitario]]</f>
        <v>72697.799999999988</v>
      </c>
      <c r="I31" s="78" t="str">
        <f>+IF(Tabla2610[[#This Row],[Ganancia TOTAL]]=J31,"✔","✘")</f>
        <v>✔</v>
      </c>
      <c r="J31" s="57">
        <v>72697.800000000017</v>
      </c>
    </row>
    <row r="32" spans="1:10" x14ac:dyDescent="0.3">
      <c r="A32" s="79"/>
      <c r="B32" s="73">
        <v>45084</v>
      </c>
      <c r="C32" s="74" t="s">
        <v>112</v>
      </c>
      <c r="D32" s="75" t="str">
        <f>+INDEX(INVENTARIO[],MATCH(Tabla2610[[#This Row],[Producto]],INVENTARIO[Producto],0),1)</f>
        <v>Leche Entera Sachet – 1lt</v>
      </c>
      <c r="E32" s="76">
        <v>53</v>
      </c>
      <c r="F32" s="77">
        <f>+INDEX(INVENTARIO[],MATCH(Tabla2610[[#This Row],[Producto]],INVENTARIO[Producto],0),3)</f>
        <v>3648</v>
      </c>
      <c r="G32" s="77">
        <f>+Tabla2610[[#This Row],[Precio de Costo Unitario]]*30%+Tabla2610[[#This Row],[Precio de Costo Unitario]]</f>
        <v>4742.3999999999996</v>
      </c>
      <c r="H32" s="77">
        <f>+Tabla2610[[#This Row],[Cantidad Vendida]]*Tabla2610[[#This Row],[Precio de Venta Unitario]]-Tabla2610[[#This Row],[Cantidad Vendida]]*Tabla2610[[#This Row],[Precio de Costo Unitario]]</f>
        <v>58003.199999999983</v>
      </c>
      <c r="I32" s="78" t="str">
        <f>+IF(Tabla2610[[#This Row],[Ganancia TOTAL]]=J32,"✔","✘")</f>
        <v>✔</v>
      </c>
      <c r="J32" s="57">
        <v>58003.199999999983</v>
      </c>
    </row>
    <row r="33" spans="1:10" x14ac:dyDescent="0.3">
      <c r="A33" s="79"/>
      <c r="B33" s="73">
        <v>45085</v>
      </c>
      <c r="C33" s="74" t="s">
        <v>113</v>
      </c>
      <c r="D33" s="75" t="str">
        <f>+INDEX(INVENTARIO[],MATCH(Tabla2610[[#This Row],[Producto]],INVENTARIO[Producto],0),1)</f>
        <v>Leche Entera larga vida – 1 lt.</v>
      </c>
      <c r="E33" s="76">
        <v>51</v>
      </c>
      <c r="F33" s="77">
        <f>+INDEX(INVENTARIO[],MATCH(Tabla2610[[#This Row],[Producto]],INVENTARIO[Producto],0),3)</f>
        <v>4728</v>
      </c>
      <c r="G33" s="77">
        <f>+Tabla2610[[#This Row],[Precio de Costo Unitario]]*30%+Tabla2610[[#This Row],[Precio de Costo Unitario]]</f>
        <v>6146.4</v>
      </c>
      <c r="H33" s="77">
        <f>+Tabla2610[[#This Row],[Cantidad Vendida]]*Tabla2610[[#This Row],[Precio de Venta Unitario]]-Tabla2610[[#This Row],[Cantidad Vendida]]*Tabla2610[[#This Row],[Precio de Costo Unitario]]</f>
        <v>72338.399999999965</v>
      </c>
      <c r="I33" s="78" t="str">
        <f>+IF(Tabla2610[[#This Row],[Ganancia TOTAL]]=J33,"✔","✘")</f>
        <v>✔</v>
      </c>
      <c r="J33" s="57">
        <v>72338.39999999998</v>
      </c>
    </row>
    <row r="34" spans="1:10" x14ac:dyDescent="0.3">
      <c r="A34" s="79"/>
      <c r="B34" s="73">
        <v>45086</v>
      </c>
      <c r="C34" s="74" t="s">
        <v>114</v>
      </c>
      <c r="D34" s="75" t="str">
        <f>+INDEX(INVENTARIO[],MATCH(Tabla2610[[#This Row],[Producto]],INVENTARIO[Producto],0),1)</f>
        <v>Yogurt Entero – 350 gr.</v>
      </c>
      <c r="E34" s="76">
        <v>40</v>
      </c>
      <c r="F34" s="77">
        <f>+INDEX(INVENTARIO[],MATCH(Tabla2610[[#This Row],[Producto]],INVENTARIO[Producto],0),3)</f>
        <v>3163</v>
      </c>
      <c r="G34" s="77">
        <f>+Tabla2610[[#This Row],[Precio de Costo Unitario]]*30%+Tabla2610[[#This Row],[Precio de Costo Unitario]]</f>
        <v>4111.8999999999996</v>
      </c>
      <c r="H34" s="77">
        <f>+Tabla2610[[#This Row],[Cantidad Vendida]]*Tabla2610[[#This Row],[Precio de Venta Unitario]]-Tabla2610[[#This Row],[Cantidad Vendida]]*Tabla2610[[#This Row],[Precio de Costo Unitario]]</f>
        <v>37956</v>
      </c>
      <c r="I34" s="78" t="str">
        <f>+IF(Tabla2610[[#This Row],[Ganancia TOTAL]]=J34,"✔","✘")</f>
        <v>✔</v>
      </c>
      <c r="J34" s="57">
        <v>37955.999999999985</v>
      </c>
    </row>
    <row r="35" spans="1:10" x14ac:dyDescent="0.3">
      <c r="A35" s="79"/>
      <c r="B35" s="73">
        <v>45089</v>
      </c>
      <c r="C35" s="74" t="s">
        <v>115</v>
      </c>
      <c r="D35" s="75" t="str">
        <f>+INDEX(INVENTARIO[],MATCH(Tabla2610[[#This Row],[Producto]],INVENTARIO[Producto],0),1)</f>
        <v>Banana karape (Kg.)</v>
      </c>
      <c r="E35" s="76">
        <v>5</v>
      </c>
      <c r="F35" s="77">
        <f>+INDEX(INVENTARIO[],MATCH(Tabla2610[[#This Row],[Producto]],INVENTARIO[Producto],0),3)</f>
        <v>3058</v>
      </c>
      <c r="G35" s="77">
        <f>+Tabla2610[[#This Row],[Precio de Costo Unitario]]*30%+Tabla2610[[#This Row],[Precio de Costo Unitario]]</f>
        <v>3975.4</v>
      </c>
      <c r="H35" s="77">
        <f>+Tabla2610[[#This Row],[Cantidad Vendida]]*Tabla2610[[#This Row],[Precio de Venta Unitario]]-Tabla2610[[#This Row],[Cantidad Vendida]]*Tabla2610[[#This Row],[Precio de Costo Unitario]]</f>
        <v>4587</v>
      </c>
      <c r="I35" s="78" t="str">
        <f>+IF(Tabla2610[[#This Row],[Ganancia TOTAL]]=J35,"✔","✘")</f>
        <v>✔</v>
      </c>
      <c r="J35" s="57">
        <v>4587</v>
      </c>
    </row>
    <row r="36" spans="1:10" x14ac:dyDescent="0.3">
      <c r="A36" s="79"/>
      <c r="B36" s="73">
        <v>45090</v>
      </c>
      <c r="C36" s="74" t="s">
        <v>116</v>
      </c>
      <c r="D36" s="75" t="str">
        <f>+INDEX(INVENTARIO[],MATCH(Tabla2610[[#This Row],[Producto]],INVENTARIO[Producto],0),1)</f>
        <v>Cebolla (Kg.)</v>
      </c>
      <c r="E36" s="76">
        <v>42</v>
      </c>
      <c r="F36" s="77">
        <f>+INDEX(INVENTARIO[],MATCH(Tabla2610[[#This Row],[Producto]],INVENTARIO[Producto],0),3)</f>
        <v>1205</v>
      </c>
      <c r="G36" s="77">
        <f>+Tabla2610[[#This Row],[Precio de Costo Unitario]]*30%+Tabla2610[[#This Row],[Precio de Costo Unitario]]</f>
        <v>1566.5</v>
      </c>
      <c r="H36" s="77">
        <f>+Tabla2610[[#This Row],[Cantidad Vendida]]*Tabla2610[[#This Row],[Precio de Venta Unitario]]-Tabla2610[[#This Row],[Cantidad Vendida]]*Tabla2610[[#This Row],[Precio de Costo Unitario]]</f>
        <v>15183</v>
      </c>
      <c r="I36" s="78" t="str">
        <f>+IF(Tabla2610[[#This Row],[Ganancia TOTAL]]=J36,"✔","✘")</f>
        <v>✔</v>
      </c>
      <c r="J36" s="57">
        <v>15183</v>
      </c>
    </row>
    <row r="37" spans="1:10" x14ac:dyDescent="0.3">
      <c r="A37" s="79"/>
      <c r="B37" s="73">
        <v>45091</v>
      </c>
      <c r="C37" s="74" t="s">
        <v>117</v>
      </c>
      <c r="D37" s="75" t="str">
        <f>+INDEX(INVENTARIO[],MATCH(Tabla2610[[#This Row],[Producto]],INVENTARIO[Producto],0),1)</f>
        <v>Lechuga</v>
      </c>
      <c r="E37" s="76">
        <v>42</v>
      </c>
      <c r="F37" s="77">
        <f>+INDEX(INVENTARIO[],MATCH(Tabla2610[[#This Row],[Producto]],INVENTARIO[Producto],0),3)</f>
        <v>3600</v>
      </c>
      <c r="G37" s="77">
        <f>+Tabla2610[[#This Row],[Precio de Costo Unitario]]*30%+Tabla2610[[#This Row],[Precio de Costo Unitario]]</f>
        <v>4680</v>
      </c>
      <c r="H37" s="77">
        <f>+Tabla2610[[#This Row],[Cantidad Vendida]]*Tabla2610[[#This Row],[Precio de Venta Unitario]]-Tabla2610[[#This Row],[Cantidad Vendida]]*Tabla2610[[#This Row],[Precio de Costo Unitario]]</f>
        <v>45360</v>
      </c>
      <c r="I37" s="78" t="str">
        <f>+IF(Tabla2610[[#This Row],[Ganancia TOTAL]]=J37,"✔","✘")</f>
        <v>✔</v>
      </c>
      <c r="J37" s="57">
        <v>45360</v>
      </c>
    </row>
    <row r="38" spans="1:10" x14ac:dyDescent="0.3">
      <c r="A38" s="79"/>
      <c r="B38" s="73">
        <v>45092</v>
      </c>
      <c r="C38" s="74" t="s">
        <v>118</v>
      </c>
      <c r="D38" s="75" t="str">
        <f>+INDEX(INVENTARIO[],MATCH(Tabla2610[[#This Row],[Producto]],INVENTARIO[Producto],0),1)</f>
        <v>Locote (Kg.)</v>
      </c>
      <c r="E38" s="76">
        <v>42</v>
      </c>
      <c r="F38" s="77">
        <f>+INDEX(INVENTARIO[],MATCH(Tabla2610[[#This Row],[Producto]],INVENTARIO[Producto],0),3)</f>
        <v>5632</v>
      </c>
      <c r="G38" s="77">
        <f>+Tabla2610[[#This Row],[Precio de Costo Unitario]]*30%+Tabla2610[[#This Row],[Precio de Costo Unitario]]</f>
        <v>7321.6</v>
      </c>
      <c r="H38" s="77">
        <f>+Tabla2610[[#This Row],[Cantidad Vendida]]*Tabla2610[[#This Row],[Precio de Venta Unitario]]-Tabla2610[[#This Row],[Cantidad Vendida]]*Tabla2610[[#This Row],[Precio de Costo Unitario]]</f>
        <v>70963.200000000012</v>
      </c>
      <c r="I38" s="78" t="str">
        <f>+IF(Tabla2610[[#This Row],[Ganancia TOTAL]]=J38,"✔","✘")</f>
        <v>✔</v>
      </c>
      <c r="J38" s="57">
        <v>70963.200000000012</v>
      </c>
    </row>
    <row r="39" spans="1:10" x14ac:dyDescent="0.3">
      <c r="A39" s="79"/>
      <c r="B39" s="73">
        <v>45093</v>
      </c>
      <c r="C39" s="74" t="s">
        <v>119</v>
      </c>
      <c r="D39" s="75" t="str">
        <f>+INDEX(INVENTARIO[],MATCH(Tabla2610[[#This Row],[Producto]],INVENTARIO[Producto],0),1)</f>
        <v>Manzana (Kg.)</v>
      </c>
      <c r="E39" s="76">
        <v>53</v>
      </c>
      <c r="F39" s="77">
        <f>+INDEX(INVENTARIO[],MATCH(Tabla2610[[#This Row],[Producto]],INVENTARIO[Producto],0),3)</f>
        <v>7632</v>
      </c>
      <c r="G39" s="77">
        <f>+Tabla2610[[#This Row],[Precio de Costo Unitario]]*30%+Tabla2610[[#This Row],[Precio de Costo Unitario]]</f>
        <v>9921.6</v>
      </c>
      <c r="H39" s="77">
        <f>+Tabla2610[[#This Row],[Cantidad Vendida]]*Tabla2610[[#This Row],[Precio de Venta Unitario]]-Tabla2610[[#This Row],[Cantidad Vendida]]*Tabla2610[[#This Row],[Precio de Costo Unitario]]</f>
        <v>121348.80000000005</v>
      </c>
      <c r="I39" s="78" t="str">
        <f>+IF(Tabla2610[[#This Row],[Ganancia TOTAL]]=J39,"✔","✘")</f>
        <v>✔</v>
      </c>
      <c r="J39" s="57">
        <v>121348.80000000002</v>
      </c>
    </row>
    <row r="40" spans="1:10" x14ac:dyDescent="0.3">
      <c r="A40" s="79"/>
      <c r="B40" s="73">
        <v>45096</v>
      </c>
      <c r="C40" s="74" t="s">
        <v>120</v>
      </c>
      <c r="D40" s="75" t="str">
        <f>+INDEX(INVENTARIO[],MATCH(Tabla2610[[#This Row],[Producto]],INVENTARIO[Producto],0),1)</f>
        <v>Naranja (Kg.)</v>
      </c>
      <c r="E40" s="76">
        <v>14</v>
      </c>
      <c r="F40" s="77">
        <f>+INDEX(INVENTARIO[],MATCH(Tabla2610[[#This Row],[Producto]],INVENTARIO[Producto],0),3)</f>
        <v>8562</v>
      </c>
      <c r="G40" s="77">
        <f>+Tabla2610[[#This Row],[Precio de Costo Unitario]]*30%+Tabla2610[[#This Row],[Precio de Costo Unitario]]</f>
        <v>11130.6</v>
      </c>
      <c r="H40" s="77">
        <f>+Tabla2610[[#This Row],[Cantidad Vendida]]*Tabla2610[[#This Row],[Precio de Venta Unitario]]-Tabla2610[[#This Row],[Cantidad Vendida]]*Tabla2610[[#This Row],[Precio de Costo Unitario]]</f>
        <v>35960.399999999994</v>
      </c>
      <c r="I40" s="78" t="str">
        <f>+IF(Tabla2610[[#This Row],[Ganancia TOTAL]]=J40,"✔","✘")</f>
        <v>✔</v>
      </c>
      <c r="J40" s="57">
        <v>35960.400000000009</v>
      </c>
    </row>
    <row r="41" spans="1:10" x14ac:dyDescent="0.3">
      <c r="A41" s="79"/>
      <c r="B41" s="73">
        <v>45097</v>
      </c>
      <c r="C41" s="74" t="s">
        <v>121</v>
      </c>
      <c r="D41" s="75" t="str">
        <f>+INDEX(INVENTARIO[],MATCH(Tabla2610[[#This Row],[Producto]],INVENTARIO[Producto],0),1)</f>
        <v>Papa (Kg.)</v>
      </c>
      <c r="E41" s="76">
        <v>38</v>
      </c>
      <c r="F41" s="77">
        <f>+INDEX(INVENTARIO[],MATCH(Tabla2610[[#This Row],[Producto]],INVENTARIO[Producto],0),3)</f>
        <v>6892</v>
      </c>
      <c r="G41" s="77">
        <f>+Tabla2610[[#This Row],[Precio de Costo Unitario]]*30%+Tabla2610[[#This Row],[Precio de Costo Unitario]]</f>
        <v>8959.6</v>
      </c>
      <c r="H41" s="77">
        <f>+Tabla2610[[#This Row],[Cantidad Vendida]]*Tabla2610[[#This Row],[Precio de Venta Unitario]]-Tabla2610[[#This Row],[Cantidad Vendida]]*Tabla2610[[#This Row],[Precio de Costo Unitario]]</f>
        <v>78568.799999999988</v>
      </c>
      <c r="I41" s="78" t="str">
        <f>+IF(Tabla2610[[#This Row],[Ganancia TOTAL]]=J41,"✔","✘")</f>
        <v>✔</v>
      </c>
      <c r="J41" s="57">
        <v>78568.800000000017</v>
      </c>
    </row>
    <row r="42" spans="1:10" x14ac:dyDescent="0.3">
      <c r="A42" s="79"/>
      <c r="B42" s="73">
        <v>45098</v>
      </c>
      <c r="C42" s="74" t="s">
        <v>122</v>
      </c>
      <c r="D42" s="75" t="str">
        <f>+INDEX(INVENTARIO[],MATCH(Tabla2610[[#This Row],[Producto]],INVENTARIO[Producto],0),1)</f>
        <v>Tomate (Kg.)</v>
      </c>
      <c r="E42" s="76">
        <v>54</v>
      </c>
      <c r="F42" s="77">
        <f>+INDEX(INVENTARIO[],MATCH(Tabla2610[[#This Row],[Producto]],INVENTARIO[Producto],0),3)</f>
        <v>7892</v>
      </c>
      <c r="G42" s="77">
        <f>+Tabla2610[[#This Row],[Precio de Costo Unitario]]*30%+Tabla2610[[#This Row],[Precio de Costo Unitario]]</f>
        <v>10259.6</v>
      </c>
      <c r="H42" s="77">
        <f>+Tabla2610[[#This Row],[Cantidad Vendida]]*Tabla2610[[#This Row],[Precio de Venta Unitario]]-Tabla2610[[#This Row],[Cantidad Vendida]]*Tabla2610[[#This Row],[Precio de Costo Unitario]]</f>
        <v>127850.40000000002</v>
      </c>
      <c r="I42" s="78" t="str">
        <f>+IF(Tabla2610[[#This Row],[Ganancia TOTAL]]=J42,"✔","✘")</f>
        <v>✔</v>
      </c>
      <c r="J42" s="57">
        <v>127850.40000000002</v>
      </c>
    </row>
    <row r="43" spans="1:10" x14ac:dyDescent="0.3">
      <c r="A43" s="79"/>
      <c r="B43" s="73">
        <v>45099</v>
      </c>
      <c r="C43" s="74" t="s">
        <v>123</v>
      </c>
      <c r="D43" s="75" t="str">
        <f>+INDEX(INVENTARIO[],MATCH(Tabla2610[[#This Row],[Producto]],INVENTARIO[Producto],0),1)</f>
        <v>Zanahoria (Kg.)</v>
      </c>
      <c r="E43" s="76">
        <v>6</v>
      </c>
      <c r="F43" s="77">
        <f>+INDEX(INVENTARIO[],MATCH(Tabla2610[[#This Row],[Producto]],INVENTARIO[Producto],0),3)</f>
        <v>2365</v>
      </c>
      <c r="G43" s="77">
        <f>+Tabla2610[[#This Row],[Precio de Costo Unitario]]*30%+Tabla2610[[#This Row],[Precio de Costo Unitario]]</f>
        <v>3074.5</v>
      </c>
      <c r="H43" s="77">
        <f>+Tabla2610[[#This Row],[Cantidad Vendida]]*Tabla2610[[#This Row],[Precio de Venta Unitario]]-Tabla2610[[#This Row],[Cantidad Vendida]]*Tabla2610[[#This Row],[Precio de Costo Unitario]]</f>
        <v>4257</v>
      </c>
      <c r="I43" s="78" t="str">
        <f>+IF(Tabla2610[[#This Row],[Ganancia TOTAL]]=J43,"✔","✘")</f>
        <v>✔</v>
      </c>
      <c r="J43" s="57">
        <v>4257</v>
      </c>
    </row>
    <row r="44" spans="1:10" x14ac:dyDescent="0.3">
      <c r="A44" s="79"/>
      <c r="B44" s="73">
        <v>45100</v>
      </c>
      <c r="C44" s="74" t="s">
        <v>124</v>
      </c>
      <c r="D44" s="75" t="str">
        <f>+INDEX(INVENTARIO[],MATCH(Tabla2610[[#This Row],[Producto]],INVENTARIO[Producto],0),1)</f>
        <v>Zapallo Kg</v>
      </c>
      <c r="E44" s="76">
        <v>40</v>
      </c>
      <c r="F44" s="77">
        <f>+INDEX(INVENTARIO[],MATCH(Tabla2610[[#This Row],[Producto]],INVENTARIO[Producto],0),3)</f>
        <v>6231</v>
      </c>
      <c r="G44" s="77">
        <f>+Tabla2610[[#This Row],[Precio de Costo Unitario]]*30%+Tabla2610[[#This Row],[Precio de Costo Unitario]]</f>
        <v>8100.3</v>
      </c>
      <c r="H44" s="77">
        <f>+Tabla2610[[#This Row],[Cantidad Vendida]]*Tabla2610[[#This Row],[Precio de Venta Unitario]]-Tabla2610[[#This Row],[Cantidad Vendida]]*Tabla2610[[#This Row],[Precio de Costo Unitario]]</f>
        <v>74772</v>
      </c>
      <c r="I44" s="78" t="str">
        <f>+IF(Tabla2610[[#This Row],[Ganancia TOTAL]]=J44,"✔","✘")</f>
        <v>✔</v>
      </c>
      <c r="J44" s="57">
        <v>74772</v>
      </c>
    </row>
    <row r="45" spans="1:10" x14ac:dyDescent="0.3">
      <c r="A45" s="79"/>
      <c r="B45" s="73">
        <v>45103</v>
      </c>
      <c r="C45" s="74" t="s">
        <v>125</v>
      </c>
      <c r="D45" s="75" t="str">
        <f>+INDEX(INVENTARIO[],MATCH(Tabla2610[[#This Row],[Producto]],INVENTARIO[Producto],0),1)</f>
        <v>Mandioca (Kg.)</v>
      </c>
      <c r="E45" s="76">
        <v>50</v>
      </c>
      <c r="F45" s="77">
        <f>+INDEX(INVENTARIO[],MATCH(Tabla2610[[#This Row],[Producto]],INVENTARIO[Producto],0),3)</f>
        <v>8961</v>
      </c>
      <c r="G45" s="77">
        <f>+Tabla2610[[#This Row],[Precio de Costo Unitario]]*30%+Tabla2610[[#This Row],[Precio de Costo Unitario]]</f>
        <v>11649.3</v>
      </c>
      <c r="H45" s="77">
        <f>+Tabla2610[[#This Row],[Cantidad Vendida]]*Tabla2610[[#This Row],[Precio de Venta Unitario]]-Tabla2610[[#This Row],[Cantidad Vendida]]*Tabla2610[[#This Row],[Precio de Costo Unitario]]</f>
        <v>134415</v>
      </c>
      <c r="I45" s="78" t="str">
        <f>+IF(Tabla2610[[#This Row],[Ganancia TOTAL]]=J45,"✔","✘")</f>
        <v>✔</v>
      </c>
      <c r="J45" s="57">
        <v>134414.99999999997</v>
      </c>
    </row>
    <row r="46" spans="1:10" x14ac:dyDescent="0.3">
      <c r="A46" s="79"/>
      <c r="B46" s="73">
        <v>45104</v>
      </c>
      <c r="C46" s="74" t="s">
        <v>126</v>
      </c>
      <c r="D46" s="75" t="str">
        <f>+INDEX(INVENTARIO[],MATCH(Tabla2610[[#This Row],[Producto]],INVENTARIO[Producto],0),1)</f>
        <v>Jabon de Tocador de 125 g</v>
      </c>
      <c r="E46" s="76">
        <v>33</v>
      </c>
      <c r="F46" s="77">
        <f>+INDEX(INVENTARIO[],MATCH(Tabla2610[[#This Row],[Producto]],INVENTARIO[Producto],0),3)</f>
        <v>3475</v>
      </c>
      <c r="G46" s="77">
        <f>+Tabla2610[[#This Row],[Precio de Costo Unitario]]*30%+Tabla2610[[#This Row],[Precio de Costo Unitario]]</f>
        <v>4517.5</v>
      </c>
      <c r="H46" s="77">
        <f>+Tabla2610[[#This Row],[Cantidad Vendida]]*Tabla2610[[#This Row],[Precio de Venta Unitario]]-Tabla2610[[#This Row],[Cantidad Vendida]]*Tabla2610[[#This Row],[Precio de Costo Unitario]]</f>
        <v>34402.5</v>
      </c>
      <c r="I46" s="78" t="str">
        <f>+IF(Tabla2610[[#This Row],[Ganancia TOTAL]]=J46,"✔","✘")</f>
        <v>✔</v>
      </c>
      <c r="J46" s="57">
        <v>34402.5</v>
      </c>
    </row>
    <row r="47" spans="1:10" x14ac:dyDescent="0.3">
      <c r="A47" s="79"/>
      <c r="B47" s="73">
        <v>45105</v>
      </c>
      <c r="C47" s="74" t="s">
        <v>127</v>
      </c>
      <c r="D47" s="75" t="str">
        <f>+INDEX(INVENTARIO[],MATCH(Tabla2610[[#This Row],[Producto]],INVENTARIO[Producto],0),1)</f>
        <v>Máquina de afeitar p/ hombre (Por Unidad)</v>
      </c>
      <c r="E47" s="76">
        <v>43</v>
      </c>
      <c r="F47" s="77">
        <f>+INDEX(INVENTARIO[],MATCH(Tabla2610[[#This Row],[Producto]],INVENTARIO[Producto],0),3)</f>
        <v>5205</v>
      </c>
      <c r="G47" s="77">
        <f>+Tabla2610[[#This Row],[Precio de Costo Unitario]]*30%+Tabla2610[[#This Row],[Precio de Costo Unitario]]</f>
        <v>6766.5</v>
      </c>
      <c r="H47" s="77">
        <f>+Tabla2610[[#This Row],[Cantidad Vendida]]*Tabla2610[[#This Row],[Precio de Venta Unitario]]-Tabla2610[[#This Row],[Cantidad Vendida]]*Tabla2610[[#This Row],[Precio de Costo Unitario]]</f>
        <v>67144.5</v>
      </c>
      <c r="I47" s="78" t="str">
        <f>+IF(Tabla2610[[#This Row],[Ganancia TOTAL]]=J47,"✔","✘")</f>
        <v>✔</v>
      </c>
      <c r="J47" s="57">
        <v>67144.5</v>
      </c>
    </row>
    <row r="48" spans="1:10" x14ac:dyDescent="0.3">
      <c r="A48" s="79"/>
      <c r="B48" s="73">
        <v>45106</v>
      </c>
      <c r="C48" s="74" t="s">
        <v>128</v>
      </c>
      <c r="D48" s="75" t="str">
        <f>+INDEX(INVENTARIO[],MATCH(Tabla2610[[#This Row],[Producto]],INVENTARIO[Producto],0),1)</f>
        <v>Máquina de afeitar p/ mujer (Por Unidad)</v>
      </c>
      <c r="E48" s="76">
        <v>51</v>
      </c>
      <c r="F48" s="77">
        <f>+INDEX(INVENTARIO[],MATCH(Tabla2610[[#This Row],[Producto]],INVENTARIO[Producto],0),3)</f>
        <v>7441</v>
      </c>
      <c r="G48" s="77">
        <f>+Tabla2610[[#This Row],[Precio de Costo Unitario]]*30%+Tabla2610[[#This Row],[Precio de Costo Unitario]]</f>
        <v>9673.2999999999993</v>
      </c>
      <c r="H48" s="77">
        <f>+Tabla2610[[#This Row],[Cantidad Vendida]]*Tabla2610[[#This Row],[Precio de Venta Unitario]]-Tabla2610[[#This Row],[Cantidad Vendida]]*Tabla2610[[#This Row],[Precio de Costo Unitario]]</f>
        <v>113847.29999999999</v>
      </c>
      <c r="I48" s="78" t="str">
        <f>+IF(Tabla2610[[#This Row],[Ganancia TOTAL]]=J48,"✔","✘")</f>
        <v>✔</v>
      </c>
      <c r="J48" s="57">
        <v>113847.29999999996</v>
      </c>
    </row>
    <row r="49" spans="1:10" x14ac:dyDescent="0.3">
      <c r="A49" s="79"/>
      <c r="B49" s="73">
        <v>45107</v>
      </c>
      <c r="C49" s="74" t="s">
        <v>129</v>
      </c>
      <c r="D49" s="75" t="str">
        <f>+INDEX(INVENTARIO[],MATCH(Tabla2610[[#This Row],[Producto]],INVENTARIO[Producto],0),1)</f>
        <v>Toallita higiénica de 8 unidades</v>
      </c>
      <c r="E49" s="76">
        <v>7</v>
      </c>
      <c r="F49" s="77">
        <f>+INDEX(INVENTARIO[],MATCH(Tabla2610[[#This Row],[Producto]],INVENTARIO[Producto],0),3)</f>
        <v>4725</v>
      </c>
      <c r="G49" s="77">
        <f>+Tabla2610[[#This Row],[Precio de Costo Unitario]]*30%+Tabla2610[[#This Row],[Precio de Costo Unitario]]</f>
        <v>6142.5</v>
      </c>
      <c r="H49" s="77">
        <f>+Tabla2610[[#This Row],[Cantidad Vendida]]*Tabla2610[[#This Row],[Precio de Venta Unitario]]-Tabla2610[[#This Row],[Cantidad Vendida]]*Tabla2610[[#This Row],[Precio de Costo Unitario]]</f>
        <v>9922.5</v>
      </c>
      <c r="I49" s="78" t="str">
        <f>+IF(Tabla2610[[#This Row],[Ganancia TOTAL]]=J49,"✔","✘")</f>
        <v>✔</v>
      </c>
      <c r="J49" s="57">
        <v>9922.5</v>
      </c>
    </row>
    <row r="50" spans="1:10" x14ac:dyDescent="0.3">
      <c r="A50" s="79"/>
      <c r="B50" s="73">
        <v>45110</v>
      </c>
      <c r="C50" s="74" t="s">
        <v>130</v>
      </c>
      <c r="D50" s="75" t="str">
        <f>+INDEX(INVENTARIO[],MATCH(Tabla2610[[#This Row],[Producto]],INVENTARIO[Producto],0),1)</f>
        <v>Desodorante Personal 150 ml</v>
      </c>
      <c r="E50" s="76">
        <v>17</v>
      </c>
      <c r="F50" s="77">
        <f>+INDEX(INVENTARIO[],MATCH(Tabla2610[[#This Row],[Producto]],INVENTARIO[Producto],0),3)</f>
        <v>18686</v>
      </c>
      <c r="G50" s="77">
        <f>+Tabla2610[[#This Row],[Precio de Costo Unitario]]*30%+Tabla2610[[#This Row],[Precio de Costo Unitario]]</f>
        <v>24291.8</v>
      </c>
      <c r="H50" s="77">
        <f>+Tabla2610[[#This Row],[Cantidad Vendida]]*Tabla2610[[#This Row],[Precio de Venta Unitario]]-Tabla2610[[#This Row],[Cantidad Vendida]]*Tabla2610[[#This Row],[Precio de Costo Unitario]]</f>
        <v>95298.599999999977</v>
      </c>
      <c r="I50" s="78" t="str">
        <f>+IF(Tabla2610[[#This Row],[Ganancia TOTAL]]=J50,"✔","✘")</f>
        <v>✔</v>
      </c>
      <c r="J50" s="57">
        <v>95298.599999999991</v>
      </c>
    </row>
    <row r="51" spans="1:10" x14ac:dyDescent="0.3">
      <c r="A51" s="79"/>
      <c r="B51" s="73">
        <v>45111</v>
      </c>
      <c r="C51" s="74" t="s">
        <v>131</v>
      </c>
      <c r="D51" s="75" t="str">
        <f>+INDEX(INVENTARIO[],MATCH(Tabla2610[[#This Row],[Producto]],INVENTARIO[Producto],0),1)</f>
        <v>Jabón en polvo (500 gr.)</v>
      </c>
      <c r="E51" s="76">
        <v>36</v>
      </c>
      <c r="F51" s="77">
        <f>+INDEX(INVENTARIO[],MATCH(Tabla2610[[#This Row],[Producto]],INVENTARIO[Producto],0),3)</f>
        <v>4707</v>
      </c>
      <c r="G51" s="77">
        <f>+Tabla2610[[#This Row],[Precio de Costo Unitario]]*30%+Tabla2610[[#This Row],[Precio de Costo Unitario]]</f>
        <v>6119.1</v>
      </c>
      <c r="H51" s="77">
        <f>+Tabla2610[[#This Row],[Cantidad Vendida]]*Tabla2610[[#This Row],[Precio de Venta Unitario]]-Tabla2610[[#This Row],[Cantidad Vendida]]*Tabla2610[[#This Row],[Precio de Costo Unitario]]</f>
        <v>50835.600000000006</v>
      </c>
      <c r="I51" s="78" t="str">
        <f>+IF(Tabla2610[[#This Row],[Ganancia TOTAL]]=J51,"✔","✘")</f>
        <v>✔</v>
      </c>
      <c r="J51" s="57">
        <v>50835.600000000013</v>
      </c>
    </row>
    <row r="52" spans="1:10" x14ac:dyDescent="0.3">
      <c r="A52" s="79"/>
      <c r="B52" s="73">
        <v>45112</v>
      </c>
      <c r="C52" s="74" t="s">
        <v>132</v>
      </c>
      <c r="D52" s="75" t="str">
        <f>+INDEX(INVENTARIO[],MATCH(Tabla2610[[#This Row],[Producto]],INVENTARIO[Producto],0),1)</f>
        <v>Papel Higiénico de 4 unidades</v>
      </c>
      <c r="E52" s="76">
        <v>4</v>
      </c>
      <c r="F52" s="77">
        <f>+INDEX(INVENTARIO[],MATCH(Tabla2610[[#This Row],[Producto]],INVENTARIO[Producto],0),3)</f>
        <v>3898</v>
      </c>
      <c r="G52" s="77">
        <f>+Tabla2610[[#This Row],[Precio de Costo Unitario]]*30%+Tabla2610[[#This Row],[Precio de Costo Unitario]]</f>
        <v>5067.3999999999996</v>
      </c>
      <c r="H52" s="77">
        <f>+Tabla2610[[#This Row],[Cantidad Vendida]]*Tabla2610[[#This Row],[Precio de Venta Unitario]]-Tabla2610[[#This Row],[Cantidad Vendida]]*Tabla2610[[#This Row],[Precio de Costo Unitario]]</f>
        <v>4677.5999999999985</v>
      </c>
      <c r="I52" s="78" t="str">
        <f>+IF(Tabla2610[[#This Row],[Ganancia TOTAL]]=J52,"✔","✘")</f>
        <v>✔</v>
      </c>
      <c r="J52" s="57">
        <v>4677.5999999999985</v>
      </c>
    </row>
    <row r="53" spans="1:10" x14ac:dyDescent="0.3">
      <c r="A53" s="79"/>
      <c r="B53" s="73">
        <v>45113</v>
      </c>
      <c r="C53" s="74" t="s">
        <v>133</v>
      </c>
      <c r="D53" s="75" t="str">
        <f>+INDEX(INVENTARIO[],MATCH(Tabla2610[[#This Row],[Producto]],INVENTARIO[Producto],0),1)</f>
        <v>Detergente (1/2 lt.)</v>
      </c>
      <c r="E53" s="76">
        <v>41</v>
      </c>
      <c r="F53" s="77">
        <f>+INDEX(INVENTARIO[],MATCH(Tabla2610[[#This Row],[Producto]],INVENTARIO[Producto],0),3)</f>
        <v>2955</v>
      </c>
      <c r="G53" s="77">
        <f>+Tabla2610[[#This Row],[Precio de Costo Unitario]]*30%+Tabla2610[[#This Row],[Precio de Costo Unitario]]</f>
        <v>3841.5</v>
      </c>
      <c r="H53" s="77">
        <f>+Tabla2610[[#This Row],[Cantidad Vendida]]*Tabla2610[[#This Row],[Precio de Venta Unitario]]-Tabla2610[[#This Row],[Cantidad Vendida]]*Tabla2610[[#This Row],[Precio de Costo Unitario]]</f>
        <v>36346.5</v>
      </c>
      <c r="I53" s="78" t="str">
        <f>+IF(Tabla2610[[#This Row],[Ganancia TOTAL]]=J53,"✔","✘")</f>
        <v>✔</v>
      </c>
      <c r="J53" s="57">
        <v>36346.5</v>
      </c>
    </row>
    <row r="54" spans="1:10" x14ac:dyDescent="0.3">
      <c r="A54" s="79"/>
      <c r="B54" s="73">
        <v>45114</v>
      </c>
      <c r="C54" s="74" t="s">
        <v>134</v>
      </c>
      <c r="D54" s="75" t="str">
        <f>+INDEX(INVENTARIO[],MATCH(Tabla2610[[#This Row],[Producto]],INVENTARIO[Producto],0),1)</f>
        <v>Lavandina (1 lt)</v>
      </c>
      <c r="E54" s="76">
        <v>54</v>
      </c>
      <c r="F54" s="77">
        <f>+INDEX(INVENTARIO[],MATCH(Tabla2610[[#This Row],[Producto]],INVENTARIO[Producto],0),3)</f>
        <v>3648</v>
      </c>
      <c r="G54" s="77">
        <f>+Tabla2610[[#This Row],[Precio de Costo Unitario]]*30%+Tabla2610[[#This Row],[Precio de Costo Unitario]]</f>
        <v>4742.3999999999996</v>
      </c>
      <c r="H54" s="77">
        <f>+Tabla2610[[#This Row],[Cantidad Vendida]]*Tabla2610[[#This Row],[Precio de Venta Unitario]]-Tabla2610[[#This Row],[Cantidad Vendida]]*Tabla2610[[#This Row],[Precio de Costo Unitario]]</f>
        <v>59097.599999999977</v>
      </c>
      <c r="I54" s="78" t="str">
        <f>+IF(Tabla2610[[#This Row],[Ganancia TOTAL]]=J54,"✔","✘")</f>
        <v>✔</v>
      </c>
      <c r="J54" s="57">
        <v>59097.599999999977</v>
      </c>
    </row>
    <row r="55" spans="1:10" x14ac:dyDescent="0.3">
      <c r="A55" s="79"/>
      <c r="B55" s="73">
        <v>45117</v>
      </c>
      <c r="C55" s="74" t="s">
        <v>123</v>
      </c>
      <c r="D55" s="75" t="str">
        <f>+INDEX(INVENTARIO[],MATCH(Tabla2610[[#This Row],[Producto]],INVENTARIO[Producto],0),1)</f>
        <v>Zanahoria (Kg.)</v>
      </c>
      <c r="E55" s="76">
        <v>1</v>
      </c>
      <c r="F55" s="77">
        <f>+INDEX(INVENTARIO[],MATCH(Tabla2610[[#This Row],[Producto]],INVENTARIO[Producto],0),3)</f>
        <v>2365</v>
      </c>
      <c r="G55" s="77">
        <f>+Tabla2610[[#This Row],[Precio de Costo Unitario]]*30%+Tabla2610[[#This Row],[Precio de Costo Unitario]]</f>
        <v>3074.5</v>
      </c>
      <c r="H55" s="77">
        <f>+Tabla2610[[#This Row],[Cantidad Vendida]]*Tabla2610[[#This Row],[Precio de Venta Unitario]]-Tabla2610[[#This Row],[Cantidad Vendida]]*Tabla2610[[#This Row],[Precio de Costo Unitario]]</f>
        <v>709.5</v>
      </c>
      <c r="I55" s="78" t="str">
        <f>+IF(Tabla2610[[#This Row],[Ganancia TOTAL]]=J55,"✔","✘")</f>
        <v>✔</v>
      </c>
      <c r="J55" s="57">
        <v>709.5</v>
      </c>
    </row>
    <row r="56" spans="1:10" x14ac:dyDescent="0.3">
      <c r="A56" s="79"/>
      <c r="B56" s="73">
        <v>45118</v>
      </c>
      <c r="C56" s="74" t="s">
        <v>124</v>
      </c>
      <c r="D56" s="75" t="str">
        <f>+INDEX(INVENTARIO[],MATCH(Tabla2610[[#This Row],[Producto]],INVENTARIO[Producto],0),1)</f>
        <v>Zapallo Kg</v>
      </c>
      <c r="E56" s="76">
        <v>2</v>
      </c>
      <c r="F56" s="77">
        <f>+INDEX(INVENTARIO[],MATCH(Tabla2610[[#This Row],[Producto]],INVENTARIO[Producto],0),3)</f>
        <v>6231</v>
      </c>
      <c r="G56" s="77">
        <f>+Tabla2610[[#This Row],[Precio de Costo Unitario]]*30%+Tabla2610[[#This Row],[Precio de Costo Unitario]]</f>
        <v>8100.3</v>
      </c>
      <c r="H56" s="77">
        <f>+Tabla2610[[#This Row],[Cantidad Vendida]]*Tabla2610[[#This Row],[Precio de Venta Unitario]]-Tabla2610[[#This Row],[Cantidad Vendida]]*Tabla2610[[#This Row],[Precio de Costo Unitario]]</f>
        <v>3738.6000000000004</v>
      </c>
      <c r="I56" s="78" t="str">
        <f>+IF(Tabla2610[[#This Row],[Ganancia TOTAL]]=J56,"✔","✘")</f>
        <v>✔</v>
      </c>
      <c r="J56" s="57">
        <v>3738.6000000000004</v>
      </c>
    </row>
    <row r="57" spans="1:10" x14ac:dyDescent="0.3">
      <c r="A57" s="79"/>
      <c r="B57" s="73">
        <v>45119</v>
      </c>
      <c r="C57" s="74" t="s">
        <v>125</v>
      </c>
      <c r="D57" s="75" t="str">
        <f>+INDEX(INVENTARIO[],MATCH(Tabla2610[[#This Row],[Producto]],INVENTARIO[Producto],0),1)</f>
        <v>Mandioca (Kg.)</v>
      </c>
      <c r="E57" s="76">
        <v>11</v>
      </c>
      <c r="F57" s="77">
        <f>+INDEX(INVENTARIO[],MATCH(Tabla2610[[#This Row],[Producto]],INVENTARIO[Producto],0),3)</f>
        <v>8961</v>
      </c>
      <c r="G57" s="77">
        <f>+Tabla2610[[#This Row],[Precio de Costo Unitario]]*30%+Tabla2610[[#This Row],[Precio de Costo Unitario]]</f>
        <v>11649.3</v>
      </c>
      <c r="H57" s="77">
        <f>+Tabla2610[[#This Row],[Cantidad Vendida]]*Tabla2610[[#This Row],[Precio de Venta Unitario]]-Tabla2610[[#This Row],[Cantidad Vendida]]*Tabla2610[[#This Row],[Precio de Costo Unitario]]</f>
        <v>29571.299999999988</v>
      </c>
      <c r="I57" s="78" t="str">
        <f>+IF(Tabla2610[[#This Row],[Ganancia TOTAL]]=J57,"✔","✘")</f>
        <v>✔</v>
      </c>
      <c r="J57" s="57">
        <v>29571.299999999992</v>
      </c>
    </row>
    <row r="58" spans="1:10" x14ac:dyDescent="0.3">
      <c r="A58" s="79"/>
      <c r="B58" s="73">
        <v>45120</v>
      </c>
      <c r="C58" s="74" t="s">
        <v>126</v>
      </c>
      <c r="D58" s="75" t="str">
        <f>+INDEX(INVENTARIO[],MATCH(Tabla2610[[#This Row],[Producto]],INVENTARIO[Producto],0),1)</f>
        <v>Jabon de Tocador de 125 g</v>
      </c>
      <c r="E58" s="76">
        <v>32</v>
      </c>
      <c r="F58" s="77">
        <f>+INDEX(INVENTARIO[],MATCH(Tabla2610[[#This Row],[Producto]],INVENTARIO[Producto],0),3)</f>
        <v>3475</v>
      </c>
      <c r="G58" s="77">
        <f>+Tabla2610[[#This Row],[Precio de Costo Unitario]]*30%+Tabla2610[[#This Row],[Precio de Costo Unitario]]</f>
        <v>4517.5</v>
      </c>
      <c r="H58" s="77">
        <f>+Tabla2610[[#This Row],[Cantidad Vendida]]*Tabla2610[[#This Row],[Precio de Venta Unitario]]-Tabla2610[[#This Row],[Cantidad Vendida]]*Tabla2610[[#This Row],[Precio de Costo Unitario]]</f>
        <v>33360</v>
      </c>
      <c r="I58" s="78" t="str">
        <f>+IF(Tabla2610[[#This Row],[Ganancia TOTAL]]=J58,"✔","✘")</f>
        <v>✔</v>
      </c>
      <c r="J58" s="57">
        <v>33360</v>
      </c>
    </row>
    <row r="59" spans="1:10" x14ac:dyDescent="0.3">
      <c r="A59" s="79"/>
      <c r="B59" s="73">
        <v>45121</v>
      </c>
      <c r="C59" s="74" t="s">
        <v>127</v>
      </c>
      <c r="D59" s="75" t="str">
        <f>+INDEX(INVENTARIO[],MATCH(Tabla2610[[#This Row],[Producto]],INVENTARIO[Producto],0),1)</f>
        <v>Máquina de afeitar p/ hombre (Por Unidad)</v>
      </c>
      <c r="E59" s="76">
        <v>52</v>
      </c>
      <c r="F59" s="77">
        <f>+INDEX(INVENTARIO[],MATCH(Tabla2610[[#This Row],[Producto]],INVENTARIO[Producto],0),3)</f>
        <v>5205</v>
      </c>
      <c r="G59" s="77">
        <f>+Tabla2610[[#This Row],[Precio de Costo Unitario]]*30%+Tabla2610[[#This Row],[Precio de Costo Unitario]]</f>
        <v>6766.5</v>
      </c>
      <c r="H59" s="77">
        <f>+Tabla2610[[#This Row],[Cantidad Vendida]]*Tabla2610[[#This Row],[Precio de Venta Unitario]]-Tabla2610[[#This Row],[Cantidad Vendida]]*Tabla2610[[#This Row],[Precio de Costo Unitario]]</f>
        <v>81198</v>
      </c>
      <c r="I59" s="78" t="str">
        <f>+IF(Tabla2610[[#This Row],[Ganancia TOTAL]]=J59,"✔","✘")</f>
        <v>✔</v>
      </c>
      <c r="J59" s="57">
        <v>81198</v>
      </c>
    </row>
    <row r="60" spans="1:10" x14ac:dyDescent="0.3">
      <c r="A60" s="79"/>
      <c r="B60" s="73">
        <v>45124</v>
      </c>
      <c r="C60" s="74" t="s">
        <v>128</v>
      </c>
      <c r="D60" s="75" t="str">
        <f>+INDEX(INVENTARIO[],MATCH(Tabla2610[[#This Row],[Producto]],INVENTARIO[Producto],0),1)</f>
        <v>Máquina de afeitar p/ mujer (Por Unidad)</v>
      </c>
      <c r="E60" s="76">
        <v>54</v>
      </c>
      <c r="F60" s="77">
        <f>+INDEX(INVENTARIO[],MATCH(Tabla2610[[#This Row],[Producto]],INVENTARIO[Producto],0),3)</f>
        <v>7441</v>
      </c>
      <c r="G60" s="77">
        <f>+Tabla2610[[#This Row],[Precio de Costo Unitario]]*30%+Tabla2610[[#This Row],[Precio de Costo Unitario]]</f>
        <v>9673.2999999999993</v>
      </c>
      <c r="H60" s="77">
        <f>+Tabla2610[[#This Row],[Cantidad Vendida]]*Tabla2610[[#This Row],[Precio de Venta Unitario]]-Tabla2610[[#This Row],[Cantidad Vendida]]*Tabla2610[[#This Row],[Precio de Costo Unitario]]</f>
        <v>120544.19999999995</v>
      </c>
      <c r="I60" s="78" t="str">
        <f>+IF(Tabla2610[[#This Row],[Ganancia TOTAL]]=J60,"✔","✘")</f>
        <v>✔</v>
      </c>
      <c r="J60" s="57">
        <v>120544.19999999995</v>
      </c>
    </row>
    <row r="61" spans="1:10" x14ac:dyDescent="0.3">
      <c r="A61" s="79"/>
      <c r="B61" s="73">
        <v>45125</v>
      </c>
      <c r="C61" s="74" t="s">
        <v>129</v>
      </c>
      <c r="D61" s="75" t="str">
        <f>+INDEX(INVENTARIO[],MATCH(Tabla2610[[#This Row],[Producto]],INVENTARIO[Producto],0),1)</f>
        <v>Toallita higiénica de 8 unidades</v>
      </c>
      <c r="E61" s="76">
        <v>48</v>
      </c>
      <c r="F61" s="77">
        <f>+INDEX(INVENTARIO[],MATCH(Tabla2610[[#This Row],[Producto]],INVENTARIO[Producto],0),3)</f>
        <v>4725</v>
      </c>
      <c r="G61" s="77">
        <f>+Tabla2610[[#This Row],[Precio de Costo Unitario]]*30%+Tabla2610[[#This Row],[Precio de Costo Unitario]]</f>
        <v>6142.5</v>
      </c>
      <c r="H61" s="77">
        <f>+Tabla2610[[#This Row],[Cantidad Vendida]]*Tabla2610[[#This Row],[Precio de Venta Unitario]]-Tabla2610[[#This Row],[Cantidad Vendida]]*Tabla2610[[#This Row],[Precio de Costo Unitario]]</f>
        <v>68040</v>
      </c>
      <c r="I61" s="78" t="str">
        <f>+IF(Tabla2610[[#This Row],[Ganancia TOTAL]]=J61,"✔","✘")</f>
        <v>✔</v>
      </c>
      <c r="J61" s="57">
        <v>68040</v>
      </c>
    </row>
    <row r="62" spans="1:10" x14ac:dyDescent="0.3">
      <c r="A62" s="79"/>
      <c r="B62" s="73">
        <v>45126</v>
      </c>
      <c r="C62" s="74" t="s">
        <v>130</v>
      </c>
      <c r="D62" s="75" t="str">
        <f>+INDEX(INVENTARIO[],MATCH(Tabla2610[[#This Row],[Producto]],INVENTARIO[Producto],0),1)</f>
        <v>Desodorante Personal 150 ml</v>
      </c>
      <c r="E62" s="76">
        <v>3</v>
      </c>
      <c r="F62" s="77">
        <f>+INDEX(INVENTARIO[],MATCH(Tabla2610[[#This Row],[Producto]],INVENTARIO[Producto],0),3)</f>
        <v>18686</v>
      </c>
      <c r="G62" s="77">
        <f>+Tabla2610[[#This Row],[Precio de Costo Unitario]]*30%+Tabla2610[[#This Row],[Precio de Costo Unitario]]</f>
        <v>24291.8</v>
      </c>
      <c r="H62" s="77">
        <f>+Tabla2610[[#This Row],[Cantidad Vendida]]*Tabla2610[[#This Row],[Precio de Venta Unitario]]-Tabla2610[[#This Row],[Cantidad Vendida]]*Tabla2610[[#This Row],[Precio de Costo Unitario]]</f>
        <v>16817.399999999994</v>
      </c>
      <c r="I62" s="78" t="str">
        <f>+IF(Tabla2610[[#This Row],[Ganancia TOTAL]]=J62,"✔","✘")</f>
        <v>✔</v>
      </c>
      <c r="J62" s="57">
        <v>16817.399999999998</v>
      </c>
    </row>
    <row r="63" spans="1:10" x14ac:dyDescent="0.3">
      <c r="A63" s="79"/>
      <c r="B63" s="73">
        <v>45127</v>
      </c>
      <c r="C63" s="74" t="s">
        <v>131</v>
      </c>
      <c r="D63" s="75" t="str">
        <f>+INDEX(INVENTARIO[],MATCH(Tabla2610[[#This Row],[Producto]],INVENTARIO[Producto],0),1)</f>
        <v>Jabón en polvo (500 gr.)</v>
      </c>
      <c r="E63" s="76">
        <v>40</v>
      </c>
      <c r="F63" s="77">
        <f>+INDEX(INVENTARIO[],MATCH(Tabla2610[[#This Row],[Producto]],INVENTARIO[Producto],0),3)</f>
        <v>4707</v>
      </c>
      <c r="G63" s="77">
        <f>+Tabla2610[[#This Row],[Precio de Costo Unitario]]*30%+Tabla2610[[#This Row],[Precio de Costo Unitario]]</f>
        <v>6119.1</v>
      </c>
      <c r="H63" s="77">
        <f>+Tabla2610[[#This Row],[Cantidad Vendida]]*Tabla2610[[#This Row],[Precio de Venta Unitario]]-Tabla2610[[#This Row],[Cantidad Vendida]]*Tabla2610[[#This Row],[Precio de Costo Unitario]]</f>
        <v>56484</v>
      </c>
      <c r="I63" s="78" t="str">
        <f>+IF(Tabla2610[[#This Row],[Ganancia TOTAL]]=J63,"✔","✘")</f>
        <v>✔</v>
      </c>
      <c r="J63" s="57">
        <v>56484.000000000015</v>
      </c>
    </row>
    <row r="64" spans="1:10" x14ac:dyDescent="0.3">
      <c r="A64" s="79"/>
      <c r="B64" s="73">
        <v>45128</v>
      </c>
      <c r="C64" s="74" t="s">
        <v>132</v>
      </c>
      <c r="D64" s="75" t="str">
        <f>+INDEX(INVENTARIO[],MATCH(Tabla2610[[#This Row],[Producto]],INVENTARIO[Producto],0),1)</f>
        <v>Papel Higiénico de 4 unidades</v>
      </c>
      <c r="E64" s="76">
        <v>35</v>
      </c>
      <c r="F64" s="77">
        <f>+INDEX(INVENTARIO[],MATCH(Tabla2610[[#This Row],[Producto]],INVENTARIO[Producto],0),3)</f>
        <v>3898</v>
      </c>
      <c r="G64" s="77">
        <f>+Tabla2610[[#This Row],[Precio de Costo Unitario]]*30%+Tabla2610[[#This Row],[Precio de Costo Unitario]]</f>
        <v>5067.3999999999996</v>
      </c>
      <c r="H64" s="77">
        <f>+Tabla2610[[#This Row],[Cantidad Vendida]]*Tabla2610[[#This Row],[Precio de Venta Unitario]]-Tabla2610[[#This Row],[Cantidad Vendida]]*Tabla2610[[#This Row],[Precio de Costo Unitario]]</f>
        <v>40929</v>
      </c>
      <c r="I64" s="78" t="str">
        <f>+IF(Tabla2610[[#This Row],[Ganancia TOTAL]]=J64,"✔","✘")</f>
        <v>✔</v>
      </c>
      <c r="J64" s="57">
        <v>40928.999999999985</v>
      </c>
    </row>
    <row r="65" spans="1:10" x14ac:dyDescent="0.3">
      <c r="A65" s="79"/>
      <c r="B65" s="73">
        <v>45131</v>
      </c>
      <c r="C65" s="74" t="s">
        <v>133</v>
      </c>
      <c r="D65" s="75" t="str">
        <f>+INDEX(INVENTARIO[],MATCH(Tabla2610[[#This Row],[Producto]],INVENTARIO[Producto],0),1)</f>
        <v>Detergente (1/2 lt.)</v>
      </c>
      <c r="E65" s="76">
        <v>16</v>
      </c>
      <c r="F65" s="77">
        <f>+INDEX(INVENTARIO[],MATCH(Tabla2610[[#This Row],[Producto]],INVENTARIO[Producto],0),3)</f>
        <v>2955</v>
      </c>
      <c r="G65" s="77">
        <f>+Tabla2610[[#This Row],[Precio de Costo Unitario]]*30%+Tabla2610[[#This Row],[Precio de Costo Unitario]]</f>
        <v>3841.5</v>
      </c>
      <c r="H65" s="77">
        <f>+Tabla2610[[#This Row],[Cantidad Vendida]]*Tabla2610[[#This Row],[Precio de Venta Unitario]]-Tabla2610[[#This Row],[Cantidad Vendida]]*Tabla2610[[#This Row],[Precio de Costo Unitario]]</f>
        <v>14184</v>
      </c>
      <c r="I65" s="78" t="str">
        <f>+IF(Tabla2610[[#This Row],[Ganancia TOTAL]]=J65,"✔","✘")</f>
        <v>✔</v>
      </c>
      <c r="J65" s="57">
        <v>14184</v>
      </c>
    </row>
    <row r="66" spans="1:10" x14ac:dyDescent="0.3">
      <c r="A66" s="79"/>
      <c r="B66" s="73">
        <v>45132</v>
      </c>
      <c r="C66" s="74" t="s">
        <v>134</v>
      </c>
      <c r="D66" s="75" t="str">
        <f>+INDEX(INVENTARIO[],MATCH(Tabla2610[[#This Row],[Producto]],INVENTARIO[Producto],0),1)</f>
        <v>Lavandina (1 lt)</v>
      </c>
      <c r="E66" s="76">
        <v>17</v>
      </c>
      <c r="F66" s="77">
        <f>+INDEX(INVENTARIO[],MATCH(Tabla2610[[#This Row],[Producto]],INVENTARIO[Producto],0),3)</f>
        <v>3648</v>
      </c>
      <c r="G66" s="77">
        <f>+Tabla2610[[#This Row],[Precio de Costo Unitario]]*30%+Tabla2610[[#This Row],[Precio de Costo Unitario]]</f>
        <v>4742.3999999999996</v>
      </c>
      <c r="H66" s="77">
        <f>+Tabla2610[[#This Row],[Cantidad Vendida]]*Tabla2610[[#This Row],[Precio de Venta Unitario]]-Tabla2610[[#This Row],[Cantidad Vendida]]*Tabla2610[[#This Row],[Precio de Costo Unitario]]</f>
        <v>18604.799999999988</v>
      </c>
      <c r="I66" s="78" t="str">
        <f>+IF(Tabla2610[[#This Row],[Ganancia TOTAL]]=J66,"✔","✘")</f>
        <v>✔</v>
      </c>
      <c r="J66" s="57">
        <v>18604.799999999996</v>
      </c>
    </row>
    <row r="67" spans="1:10" x14ac:dyDescent="0.3">
      <c r="A67" s="79"/>
      <c r="B67" s="73">
        <v>45133</v>
      </c>
      <c r="C67" s="74" t="s">
        <v>107</v>
      </c>
      <c r="D67" s="75" t="str">
        <f>+INDEX(INVENTARIO[],MATCH(Tabla2610[[#This Row],[Producto]],INVENTARIO[Producto],0),1)</f>
        <v>Aceite de soja – 900cc</v>
      </c>
      <c r="E67" s="76">
        <v>48</v>
      </c>
      <c r="F67" s="77">
        <f>+INDEX(INVENTARIO[],MATCH(Tabla2610[[#This Row],[Producto]],INVENTARIO[Producto],0),3)</f>
        <v>9462</v>
      </c>
      <c r="G67" s="77">
        <f>+Tabla2610[[#This Row],[Precio de Costo Unitario]]*30%+Tabla2610[[#This Row],[Precio de Costo Unitario]]</f>
        <v>12300.6</v>
      </c>
      <c r="H67" s="77">
        <f>+Tabla2610[[#This Row],[Cantidad Vendida]]*Tabla2610[[#This Row],[Precio de Venta Unitario]]-Tabla2610[[#This Row],[Cantidad Vendida]]*Tabla2610[[#This Row],[Precio de Costo Unitario]]</f>
        <v>136252.80000000005</v>
      </c>
      <c r="I67" s="78" t="str">
        <f>+IF(Tabla2610[[#This Row],[Ganancia TOTAL]]=J67,"✔","✘")</f>
        <v>✔</v>
      </c>
      <c r="J67" s="57">
        <v>136252.80000000002</v>
      </c>
    </row>
    <row r="68" spans="1:10" x14ac:dyDescent="0.3">
      <c r="A68" s="79"/>
      <c r="B68" s="73">
        <v>45134</v>
      </c>
      <c r="C68" s="74" t="s">
        <v>108</v>
      </c>
      <c r="D68" s="75" t="str">
        <f>+INDEX(INVENTARIO[],MATCH(Tabla2610[[#This Row],[Producto]],INVENTARIO[Producto],0),1)</f>
        <v>Huevos de gallina (1/2doc.)</v>
      </c>
      <c r="E68" s="76">
        <v>52</v>
      </c>
      <c r="F68" s="77">
        <f>+INDEX(INVENTARIO[],MATCH(Tabla2610[[#This Row],[Producto]],INVENTARIO[Producto],0),3)</f>
        <v>4712</v>
      </c>
      <c r="G68" s="77">
        <f>+Tabla2610[[#This Row],[Precio de Costo Unitario]]*30%+Tabla2610[[#This Row],[Precio de Costo Unitario]]</f>
        <v>6125.6</v>
      </c>
      <c r="H68" s="77">
        <f>+Tabla2610[[#This Row],[Cantidad Vendida]]*Tabla2610[[#This Row],[Precio de Venta Unitario]]-Tabla2610[[#This Row],[Cantidad Vendida]]*Tabla2610[[#This Row],[Precio de Costo Unitario]]</f>
        <v>73507.200000000012</v>
      </c>
      <c r="I68" s="78" t="str">
        <f>+IF(Tabla2610[[#This Row],[Ganancia TOTAL]]=J68,"✔","✘")</f>
        <v>✔</v>
      </c>
      <c r="J68" s="57">
        <v>73507.200000000012</v>
      </c>
    </row>
    <row r="69" spans="1:10" x14ac:dyDescent="0.3">
      <c r="A69" s="79"/>
      <c r="B69" s="73">
        <v>45135</v>
      </c>
      <c r="C69" s="74" t="s">
        <v>109</v>
      </c>
      <c r="D69" s="75" t="str">
        <f>+INDEX(INVENTARIO[],MATCH(Tabla2610[[#This Row],[Producto]],INVENTARIO[Producto],0),1)</f>
        <v>Sal fina (500 gr.)</v>
      </c>
      <c r="E69" s="76">
        <v>4</v>
      </c>
      <c r="F69" s="77">
        <f>+INDEX(INVENTARIO[],MATCH(Tabla2610[[#This Row],[Producto]],INVENTARIO[Producto],0),3)</f>
        <v>570</v>
      </c>
      <c r="G69" s="77">
        <f>+Tabla2610[[#This Row],[Precio de Costo Unitario]]*30%+Tabla2610[[#This Row],[Precio de Costo Unitario]]</f>
        <v>741</v>
      </c>
      <c r="H69" s="77">
        <f>+Tabla2610[[#This Row],[Cantidad Vendida]]*Tabla2610[[#This Row],[Precio de Venta Unitario]]-Tabla2610[[#This Row],[Cantidad Vendida]]*Tabla2610[[#This Row],[Precio de Costo Unitario]]</f>
        <v>684</v>
      </c>
      <c r="I69" s="78" t="str">
        <f>+IF(Tabla2610[[#This Row],[Ganancia TOTAL]]=J69,"✔","✘")</f>
        <v>✔</v>
      </c>
      <c r="J69" s="57">
        <v>684</v>
      </c>
    </row>
    <row r="70" spans="1:10" x14ac:dyDescent="0.3">
      <c r="A70" s="79"/>
      <c r="B70" s="73">
        <v>45138</v>
      </c>
      <c r="C70" s="74" t="s">
        <v>110</v>
      </c>
      <c r="D70" s="75" t="str">
        <f>+INDEX(INVENTARIO[],MATCH(Tabla2610[[#This Row],[Producto]],INVENTARIO[Producto],0),1)</f>
        <v>Queso Paraguay (Kg.)</v>
      </c>
      <c r="E70" s="76">
        <v>43</v>
      </c>
      <c r="F70" s="77">
        <f>+INDEX(INVENTARIO[],MATCH(Tabla2610[[#This Row],[Producto]],INVENTARIO[Producto],0),3)</f>
        <v>28015</v>
      </c>
      <c r="G70" s="77">
        <f>+Tabla2610[[#This Row],[Precio de Costo Unitario]]*30%+Tabla2610[[#This Row],[Precio de Costo Unitario]]</f>
        <v>36419.5</v>
      </c>
      <c r="H70" s="77">
        <f>+Tabla2610[[#This Row],[Cantidad Vendida]]*Tabla2610[[#This Row],[Precio de Venta Unitario]]-Tabla2610[[#This Row],[Cantidad Vendida]]*Tabla2610[[#This Row],[Precio de Costo Unitario]]</f>
        <v>361393.5</v>
      </c>
      <c r="I70" s="78" t="str">
        <f>+IF(Tabla2610[[#This Row],[Ganancia TOTAL]]=J70,"✔","✘")</f>
        <v>✔</v>
      </c>
      <c r="J70" s="57">
        <v>361393.5</v>
      </c>
    </row>
    <row r="71" spans="1:10" x14ac:dyDescent="0.3">
      <c r="A71" s="79"/>
      <c r="B71" s="73">
        <v>45139</v>
      </c>
      <c r="C71" s="74" t="s">
        <v>111</v>
      </c>
      <c r="D71" s="75" t="str">
        <f>+INDEX(INVENTARIO[],MATCH(Tabla2610[[#This Row],[Producto]],INVENTARIO[Producto],0),1)</f>
        <v>Queso para Sandwich (Kg.)</v>
      </c>
      <c r="E71" s="76">
        <v>54</v>
      </c>
      <c r="F71" s="77">
        <f>+INDEX(INVENTARIO[],MATCH(Tabla2610[[#This Row],[Producto]],INVENTARIO[Producto],0),3)</f>
        <v>34618</v>
      </c>
      <c r="G71" s="77">
        <f>+Tabla2610[[#This Row],[Precio de Costo Unitario]]*30%+Tabla2610[[#This Row],[Precio de Costo Unitario]]</f>
        <v>45003.4</v>
      </c>
      <c r="H71" s="77">
        <f>+Tabla2610[[#This Row],[Cantidad Vendida]]*Tabla2610[[#This Row],[Precio de Venta Unitario]]-Tabla2610[[#This Row],[Cantidad Vendida]]*Tabla2610[[#This Row],[Precio de Costo Unitario]]</f>
        <v>560811.60000000009</v>
      </c>
      <c r="I71" s="78" t="str">
        <f>+IF(Tabla2610[[#This Row],[Ganancia TOTAL]]=J71,"✔","✘")</f>
        <v>✔</v>
      </c>
      <c r="J71" s="57">
        <v>560811.60000000009</v>
      </c>
    </row>
    <row r="72" spans="1:10" x14ac:dyDescent="0.3">
      <c r="A72" s="79"/>
      <c r="B72" s="73">
        <v>45140</v>
      </c>
      <c r="C72" s="74" t="s">
        <v>112</v>
      </c>
      <c r="D72" s="75" t="str">
        <f>+INDEX(INVENTARIO[],MATCH(Tabla2610[[#This Row],[Producto]],INVENTARIO[Producto],0),1)</f>
        <v>Leche Entera Sachet – 1lt</v>
      </c>
      <c r="E72" s="76">
        <v>18</v>
      </c>
      <c r="F72" s="77">
        <f>+INDEX(INVENTARIO[],MATCH(Tabla2610[[#This Row],[Producto]],INVENTARIO[Producto],0),3)</f>
        <v>3648</v>
      </c>
      <c r="G72" s="77">
        <f>+Tabla2610[[#This Row],[Precio de Costo Unitario]]*30%+Tabla2610[[#This Row],[Precio de Costo Unitario]]</f>
        <v>4742.3999999999996</v>
      </c>
      <c r="H72" s="77">
        <f>+Tabla2610[[#This Row],[Cantidad Vendida]]*Tabla2610[[#This Row],[Precio de Venta Unitario]]-Tabla2610[[#This Row],[Cantidad Vendida]]*Tabla2610[[#This Row],[Precio de Costo Unitario]]</f>
        <v>19699.199999999997</v>
      </c>
      <c r="I72" s="78" t="str">
        <f>+IF(Tabla2610[[#This Row],[Ganancia TOTAL]]=J72,"✔","✘")</f>
        <v>✔</v>
      </c>
      <c r="J72" s="57">
        <v>19699.199999999993</v>
      </c>
    </row>
    <row r="73" spans="1:10" x14ac:dyDescent="0.3">
      <c r="A73" s="79"/>
      <c r="B73" s="73">
        <v>45141</v>
      </c>
      <c r="C73" s="74" t="s">
        <v>113</v>
      </c>
      <c r="D73" s="75" t="str">
        <f>+INDEX(INVENTARIO[],MATCH(Tabla2610[[#This Row],[Producto]],INVENTARIO[Producto],0),1)</f>
        <v>Leche Entera larga vida – 1 lt.</v>
      </c>
      <c r="E73" s="76">
        <v>45</v>
      </c>
      <c r="F73" s="77">
        <f>+INDEX(INVENTARIO[],MATCH(Tabla2610[[#This Row],[Producto]],INVENTARIO[Producto],0),3)</f>
        <v>4728</v>
      </c>
      <c r="G73" s="77">
        <f>+Tabla2610[[#This Row],[Precio de Costo Unitario]]*30%+Tabla2610[[#This Row],[Precio de Costo Unitario]]</f>
        <v>6146.4</v>
      </c>
      <c r="H73" s="77">
        <f>+Tabla2610[[#This Row],[Cantidad Vendida]]*Tabla2610[[#This Row],[Precio de Venta Unitario]]-Tabla2610[[#This Row],[Cantidad Vendida]]*Tabla2610[[#This Row],[Precio de Costo Unitario]]</f>
        <v>63828</v>
      </c>
      <c r="I73" s="78" t="str">
        <f>+IF(Tabla2610[[#This Row],[Ganancia TOTAL]]=J73,"✔","✘")</f>
        <v>✔</v>
      </c>
      <c r="J73" s="57">
        <v>63827.999999999985</v>
      </c>
    </row>
    <row r="74" spans="1:10" x14ac:dyDescent="0.3">
      <c r="A74" s="79"/>
      <c r="B74" s="73">
        <v>45142</v>
      </c>
      <c r="C74" s="74" t="s">
        <v>114</v>
      </c>
      <c r="D74" s="75" t="str">
        <f>+INDEX(INVENTARIO[],MATCH(Tabla2610[[#This Row],[Producto]],INVENTARIO[Producto],0),1)</f>
        <v>Yogurt Entero – 350 gr.</v>
      </c>
      <c r="E74" s="76">
        <v>22</v>
      </c>
      <c r="F74" s="77">
        <f>+INDEX(INVENTARIO[],MATCH(Tabla2610[[#This Row],[Producto]],INVENTARIO[Producto],0),3)</f>
        <v>3163</v>
      </c>
      <c r="G74" s="77">
        <f>+Tabla2610[[#This Row],[Precio de Costo Unitario]]*30%+Tabla2610[[#This Row],[Precio de Costo Unitario]]</f>
        <v>4111.8999999999996</v>
      </c>
      <c r="H74" s="77">
        <f>+Tabla2610[[#This Row],[Cantidad Vendida]]*Tabla2610[[#This Row],[Precio de Venta Unitario]]-Tabla2610[[#This Row],[Cantidad Vendida]]*Tabla2610[[#This Row],[Precio de Costo Unitario]]</f>
        <v>20875.799999999988</v>
      </c>
      <c r="I74" s="78" t="str">
        <f>+IF(Tabla2610[[#This Row],[Ganancia TOTAL]]=J74,"✔","✘")</f>
        <v>✔</v>
      </c>
      <c r="J74" s="57">
        <v>20875.799999999992</v>
      </c>
    </row>
    <row r="75" spans="1:10" x14ac:dyDescent="0.3">
      <c r="A75" s="79"/>
      <c r="B75" s="73">
        <v>45145</v>
      </c>
      <c r="C75" s="74" t="s">
        <v>89</v>
      </c>
      <c r="D75" s="75" t="str">
        <f>+INDEX(INVENTARIO[],MATCH(Tabla2610[[#This Row],[Producto]],INVENTARIO[Producto],0),1)</f>
        <v>Pan Felipito (Kg.)</v>
      </c>
      <c r="E75" s="76">
        <v>53</v>
      </c>
      <c r="F75" s="77">
        <f>+INDEX(INVENTARIO[],MATCH(Tabla2610[[#This Row],[Producto]],INVENTARIO[Producto],0),3)</f>
        <v>4941</v>
      </c>
      <c r="G75" s="77">
        <f>+Tabla2610[[#This Row],[Precio de Costo Unitario]]*30%+Tabla2610[[#This Row],[Precio de Costo Unitario]]</f>
        <v>6423.3</v>
      </c>
      <c r="H75" s="77">
        <f>+Tabla2610[[#This Row],[Cantidad Vendida]]*Tabla2610[[#This Row],[Precio de Venta Unitario]]-Tabla2610[[#This Row],[Cantidad Vendida]]*Tabla2610[[#This Row],[Precio de Costo Unitario]]</f>
        <v>78561.900000000023</v>
      </c>
      <c r="I75" s="78" t="str">
        <f>+IF(Tabla2610[[#This Row],[Ganancia TOTAL]]=J75,"✔","✘")</f>
        <v>✔</v>
      </c>
      <c r="J75" s="57">
        <v>78561.900000000009</v>
      </c>
    </row>
    <row r="76" spans="1:10" x14ac:dyDescent="0.3">
      <c r="A76" s="79"/>
      <c r="B76" s="73">
        <v>45146</v>
      </c>
      <c r="C76" s="74" t="s">
        <v>90</v>
      </c>
      <c r="D76" s="75" t="str">
        <f>+INDEX(INVENTARIO[],MATCH(Tabla2610[[#This Row],[Producto]],INVENTARIO[Producto],0),1)</f>
        <v>Galleta (Kg.)</v>
      </c>
      <c r="E76" s="76">
        <v>17</v>
      </c>
      <c r="F76" s="77">
        <f>+INDEX(INVENTARIO[],MATCH(Tabla2610[[#This Row],[Producto]],INVENTARIO[Producto],0),3)</f>
        <v>5281</v>
      </c>
      <c r="G76" s="77">
        <f>+Tabla2610[[#This Row],[Precio de Costo Unitario]]*30%+Tabla2610[[#This Row],[Precio de Costo Unitario]]</f>
        <v>6865.3</v>
      </c>
      <c r="H76" s="77">
        <f>+Tabla2610[[#This Row],[Cantidad Vendida]]*Tabla2610[[#This Row],[Precio de Venta Unitario]]-Tabla2610[[#This Row],[Cantidad Vendida]]*Tabla2610[[#This Row],[Precio de Costo Unitario]]</f>
        <v>26933.100000000006</v>
      </c>
      <c r="I76" s="78" t="str">
        <f>+IF(Tabla2610[[#This Row],[Ganancia TOTAL]]=J76,"✔","✘")</f>
        <v>✔</v>
      </c>
      <c r="J76" s="57">
        <v>26933.100000000002</v>
      </c>
    </row>
    <row r="77" spans="1:10" x14ac:dyDescent="0.3">
      <c r="A77" s="79"/>
      <c r="B77" s="73">
        <v>45147</v>
      </c>
      <c r="C77" s="74" t="s">
        <v>91</v>
      </c>
      <c r="D77" s="75" t="str">
        <f>+INDEX(INVENTARIO[],MATCH(Tabla2610[[#This Row],[Producto]],INVENTARIO[Producto],0),1)</f>
        <v>Coquito (Kg.)</v>
      </c>
      <c r="E77" s="76">
        <v>1</v>
      </c>
      <c r="F77" s="77">
        <f>+INDEX(INVENTARIO[],MATCH(Tabla2610[[#This Row],[Producto]],INVENTARIO[Producto],0),3)</f>
        <v>10765</v>
      </c>
      <c r="G77" s="77">
        <f>+Tabla2610[[#This Row],[Precio de Costo Unitario]]*30%+Tabla2610[[#This Row],[Precio de Costo Unitario]]</f>
        <v>13994.5</v>
      </c>
      <c r="H77" s="77">
        <f>+Tabla2610[[#This Row],[Cantidad Vendida]]*Tabla2610[[#This Row],[Precio de Venta Unitario]]-Tabla2610[[#This Row],[Cantidad Vendida]]*Tabla2610[[#This Row],[Precio de Costo Unitario]]</f>
        <v>3229.5</v>
      </c>
      <c r="I77" s="78" t="str">
        <f>+IF(Tabla2610[[#This Row],[Ganancia TOTAL]]=J77,"✔","✘")</f>
        <v>✔</v>
      </c>
      <c r="J77" s="57">
        <v>3229.5</v>
      </c>
    </row>
    <row r="78" spans="1:10" x14ac:dyDescent="0.3">
      <c r="A78" s="79"/>
      <c r="B78" s="73">
        <v>45148</v>
      </c>
      <c r="C78" s="74" t="s">
        <v>92</v>
      </c>
      <c r="D78" s="75" t="str">
        <f>+INDEX(INVENTARIO[],MATCH(Tabla2610[[#This Row],[Producto]],INVENTARIO[Producto],0),1)</f>
        <v>Pan sándwich ( ½ kg.)</v>
      </c>
      <c r="E78" s="76">
        <v>38</v>
      </c>
      <c r="F78" s="77">
        <f>+INDEX(INVENTARIO[],MATCH(Tabla2610[[#This Row],[Producto]],INVENTARIO[Producto],0),3)</f>
        <v>183</v>
      </c>
      <c r="G78" s="77">
        <f>+Tabla2610[[#This Row],[Precio de Costo Unitario]]*30%+Tabla2610[[#This Row],[Precio de Costo Unitario]]</f>
        <v>237.9</v>
      </c>
      <c r="H78" s="77">
        <f>+Tabla2610[[#This Row],[Cantidad Vendida]]*Tabla2610[[#This Row],[Precio de Venta Unitario]]-Tabla2610[[#This Row],[Cantidad Vendida]]*Tabla2610[[#This Row],[Precio de Costo Unitario]]</f>
        <v>2086.2000000000007</v>
      </c>
      <c r="I78" s="78" t="str">
        <f>+IF(Tabla2610[[#This Row],[Ganancia TOTAL]]=J78,"✔","✘")</f>
        <v>✔</v>
      </c>
      <c r="J78" s="57">
        <v>2086.2000000000003</v>
      </c>
    </row>
    <row r="79" spans="1:10" x14ac:dyDescent="0.3">
      <c r="A79" s="79"/>
      <c r="B79" s="73">
        <v>45149</v>
      </c>
      <c r="C79" s="74" t="s">
        <v>93</v>
      </c>
      <c r="D79" s="75" t="str">
        <f>+INDEX(INVENTARIO[],MATCH(Tabla2610[[#This Row],[Producto]],INVENTARIO[Producto],0),1)</f>
        <v>Fídeo (Kg.)</v>
      </c>
      <c r="E79" s="76">
        <v>51</v>
      </c>
      <c r="F79" s="77">
        <f>+INDEX(INVENTARIO[],MATCH(Tabla2610[[#This Row],[Producto]],INVENTARIO[Producto],0),3)</f>
        <v>4694</v>
      </c>
      <c r="G79" s="77">
        <f>+Tabla2610[[#This Row],[Precio de Costo Unitario]]*30%+Tabla2610[[#This Row],[Precio de Costo Unitario]]</f>
        <v>6102.2</v>
      </c>
      <c r="H79" s="77">
        <f>+Tabla2610[[#This Row],[Cantidad Vendida]]*Tabla2610[[#This Row],[Precio de Venta Unitario]]-Tabla2610[[#This Row],[Cantidad Vendida]]*Tabla2610[[#This Row],[Precio de Costo Unitario]]</f>
        <v>71818.200000000012</v>
      </c>
      <c r="I79" s="78" t="str">
        <f>+IF(Tabla2610[[#This Row],[Ganancia TOTAL]]=J79,"✔","✘")</f>
        <v>✔</v>
      </c>
      <c r="J79" s="57">
        <v>71818.2</v>
      </c>
    </row>
    <row r="80" spans="1:10" x14ac:dyDescent="0.3">
      <c r="A80" s="79"/>
      <c r="B80" s="73">
        <v>45152</v>
      </c>
      <c r="C80" s="74" t="s">
        <v>94</v>
      </c>
      <c r="D80" s="75" t="str">
        <f>+INDEX(INVENTARIO[],MATCH(Tabla2610[[#This Row],[Producto]],INVENTARIO[Producto],0),1)</f>
        <v>Poroto rojo (Kg.)</v>
      </c>
      <c r="E80" s="76">
        <v>12</v>
      </c>
      <c r="F80" s="77">
        <f>+INDEX(INVENTARIO[],MATCH(Tabla2610[[#This Row],[Producto]],INVENTARIO[Producto],0),3)</f>
        <v>16003</v>
      </c>
      <c r="G80" s="77">
        <f>+Tabla2610[[#This Row],[Precio de Costo Unitario]]*30%+Tabla2610[[#This Row],[Precio de Costo Unitario]]</f>
        <v>20803.900000000001</v>
      </c>
      <c r="H80" s="77">
        <f>+Tabla2610[[#This Row],[Cantidad Vendida]]*Tabla2610[[#This Row],[Precio de Venta Unitario]]-Tabla2610[[#This Row],[Cantidad Vendida]]*Tabla2610[[#This Row],[Precio de Costo Unitario]]</f>
        <v>57610.800000000017</v>
      </c>
      <c r="I80" s="78" t="str">
        <f>+IF(Tabla2610[[#This Row],[Ganancia TOTAL]]=J80,"✔","✘")</f>
        <v>✔</v>
      </c>
      <c r="J80" s="57">
        <v>57610.800000000017</v>
      </c>
    </row>
    <row r="81" spans="1:10" x14ac:dyDescent="0.3">
      <c r="A81" s="79"/>
      <c r="B81" s="73">
        <v>45153</v>
      </c>
      <c r="C81" s="74" t="s">
        <v>95</v>
      </c>
      <c r="D81" s="75" t="str">
        <f>+INDEX(INVENTARIO[],MATCH(Tabla2610[[#This Row],[Producto]],INVENTARIO[Producto],0),1)</f>
        <v>Arroz (Kg.)</v>
      </c>
      <c r="E81" s="76">
        <v>43</v>
      </c>
      <c r="F81" s="77">
        <f>+INDEX(INVENTARIO[],MATCH(Tabla2610[[#This Row],[Producto]],INVENTARIO[Producto],0),3)</f>
        <v>4145</v>
      </c>
      <c r="G81" s="77">
        <f>+Tabla2610[[#This Row],[Precio de Costo Unitario]]*30%+Tabla2610[[#This Row],[Precio de Costo Unitario]]</f>
        <v>5388.5</v>
      </c>
      <c r="H81" s="77">
        <f>+Tabla2610[[#This Row],[Cantidad Vendida]]*Tabla2610[[#This Row],[Precio de Venta Unitario]]-Tabla2610[[#This Row],[Cantidad Vendida]]*Tabla2610[[#This Row],[Precio de Costo Unitario]]</f>
        <v>53470.5</v>
      </c>
      <c r="I81" s="78" t="str">
        <f>+IF(Tabla2610[[#This Row],[Ganancia TOTAL]]=J81,"✔","✘")</f>
        <v>✔</v>
      </c>
      <c r="J81" s="57">
        <v>53470.5</v>
      </c>
    </row>
    <row r="82" spans="1:10" x14ac:dyDescent="0.3">
      <c r="A82" s="79"/>
      <c r="B82" s="73">
        <v>45154</v>
      </c>
      <c r="C82" s="74" t="s">
        <v>96</v>
      </c>
      <c r="D82" s="75" t="str">
        <f>+INDEX(INVENTARIO[],MATCH(Tabla2610[[#This Row],[Producto]],INVENTARIO[Producto],0),1)</f>
        <v>Azúcar (Kg.)</v>
      </c>
      <c r="E82" s="76">
        <v>46</v>
      </c>
      <c r="F82" s="77">
        <f>+INDEX(INVENTARIO[],MATCH(Tabla2610[[#This Row],[Producto]],INVENTARIO[Producto],0),3)</f>
        <v>4744</v>
      </c>
      <c r="G82" s="77">
        <f>+Tabla2610[[#This Row],[Precio de Costo Unitario]]*30%+Tabla2610[[#This Row],[Precio de Costo Unitario]]</f>
        <v>6167.2</v>
      </c>
      <c r="H82" s="77">
        <f>+Tabla2610[[#This Row],[Cantidad Vendida]]*Tabla2610[[#This Row],[Precio de Venta Unitario]]-Tabla2610[[#This Row],[Cantidad Vendida]]*Tabla2610[[#This Row],[Precio de Costo Unitario]]</f>
        <v>65467.200000000012</v>
      </c>
      <c r="I82" s="78" t="str">
        <f>+IF(Tabla2610[[#This Row],[Ganancia TOTAL]]=J82,"✔","✘")</f>
        <v>✔</v>
      </c>
      <c r="J82" s="57">
        <v>65467.19999999999</v>
      </c>
    </row>
    <row r="83" spans="1:10" x14ac:dyDescent="0.3">
      <c r="A83" s="79"/>
      <c r="B83" s="73">
        <v>45155</v>
      </c>
      <c r="C83" s="74" t="s">
        <v>97</v>
      </c>
      <c r="D83" s="75" t="str">
        <f>+INDEX(INVENTARIO[],MATCH(Tabla2610[[#This Row],[Producto]],INVENTARIO[Producto],0),1)</f>
        <v>Harina de trigo (Kg.)</v>
      </c>
      <c r="E83" s="76">
        <v>11</v>
      </c>
      <c r="F83" s="77">
        <f>+INDEX(INVENTARIO[],MATCH(Tabla2610[[#This Row],[Producto]],INVENTARIO[Producto],0),3)</f>
        <v>3112</v>
      </c>
      <c r="G83" s="77">
        <f>+Tabla2610[[#This Row],[Precio de Costo Unitario]]*30%+Tabla2610[[#This Row],[Precio de Costo Unitario]]</f>
        <v>4045.6</v>
      </c>
      <c r="H83" s="77">
        <f>+Tabla2610[[#This Row],[Cantidad Vendida]]*Tabla2610[[#This Row],[Precio de Venta Unitario]]-Tabla2610[[#This Row],[Cantidad Vendida]]*Tabla2610[[#This Row],[Precio de Costo Unitario]]</f>
        <v>10269.599999999999</v>
      </c>
      <c r="I83" s="78" t="str">
        <f>+IF(Tabla2610[[#This Row],[Ganancia TOTAL]]=J83,"✔","✘")</f>
        <v>✔</v>
      </c>
      <c r="J83" s="57">
        <v>10269.599999999999</v>
      </c>
    </row>
    <row r="84" spans="1:10" x14ac:dyDescent="0.3">
      <c r="A84" s="79"/>
      <c r="B84" s="73">
        <v>45156</v>
      </c>
      <c r="C84" s="74" t="s">
        <v>98</v>
      </c>
      <c r="D84" s="75" t="str">
        <f>+INDEX(INVENTARIO[],MATCH(Tabla2610[[#This Row],[Producto]],INVENTARIO[Producto],0),1)</f>
        <v>Harina de maíz (Kg.)</v>
      </c>
      <c r="E84" s="76">
        <v>20</v>
      </c>
      <c r="F84" s="77">
        <f>+INDEX(INVENTARIO[],MATCH(Tabla2610[[#This Row],[Producto]],INVENTARIO[Producto],0),3)</f>
        <v>7719</v>
      </c>
      <c r="G84" s="77">
        <f>+Tabla2610[[#This Row],[Precio de Costo Unitario]]*30%+Tabla2610[[#This Row],[Precio de Costo Unitario]]</f>
        <v>10034.700000000001</v>
      </c>
      <c r="H84" s="77">
        <f>+Tabla2610[[#This Row],[Cantidad Vendida]]*Tabla2610[[#This Row],[Precio de Venta Unitario]]-Tabla2610[[#This Row],[Cantidad Vendida]]*Tabla2610[[#This Row],[Precio de Costo Unitario]]</f>
        <v>46314</v>
      </c>
      <c r="I84" s="78" t="str">
        <f>+IF(Tabla2610[[#This Row],[Ganancia TOTAL]]=J84,"✔","✘")</f>
        <v>✔</v>
      </c>
      <c r="J84" s="57">
        <v>46314.000000000015</v>
      </c>
    </row>
    <row r="85" spans="1:10" x14ac:dyDescent="0.3">
      <c r="A85" s="79"/>
      <c r="B85" s="73">
        <v>45159</v>
      </c>
      <c r="C85" s="74" t="s">
        <v>99</v>
      </c>
      <c r="D85" s="75" t="str">
        <f>+INDEX(INVENTARIO[],MATCH(Tabla2610[[#This Row],[Producto]],INVENTARIO[Producto],0),1)</f>
        <v>Locro (Kg.)</v>
      </c>
      <c r="E85" s="76">
        <v>52</v>
      </c>
      <c r="F85" s="77">
        <f>+INDEX(INVENTARIO[],MATCH(Tabla2610[[#This Row],[Producto]],INVENTARIO[Producto],0),3)</f>
        <v>6758</v>
      </c>
      <c r="G85" s="77">
        <f>+Tabla2610[[#This Row],[Precio de Costo Unitario]]*30%+Tabla2610[[#This Row],[Precio de Costo Unitario]]</f>
        <v>8785.4</v>
      </c>
      <c r="H85" s="77">
        <f>+Tabla2610[[#This Row],[Cantidad Vendida]]*Tabla2610[[#This Row],[Precio de Venta Unitario]]-Tabla2610[[#This Row],[Cantidad Vendida]]*Tabla2610[[#This Row],[Precio de Costo Unitario]]</f>
        <v>105424.79999999999</v>
      </c>
      <c r="I85" s="78" t="str">
        <f>+IF(Tabla2610[[#This Row],[Ganancia TOTAL]]=J85,"✔","✘")</f>
        <v>✔</v>
      </c>
      <c r="J85" s="57">
        <v>105424.79999999999</v>
      </c>
    </row>
    <row r="86" spans="1:10" x14ac:dyDescent="0.3">
      <c r="A86" s="79"/>
      <c r="B86" s="73">
        <v>45160</v>
      </c>
      <c r="C86" s="74" t="s">
        <v>100</v>
      </c>
      <c r="D86" s="75" t="str">
        <f>+INDEX(INVENTARIO[],MATCH(Tabla2610[[#This Row],[Producto]],INVENTARIO[Producto],0),1)</f>
        <v>Carne de res</v>
      </c>
      <c r="E86" s="76">
        <v>18</v>
      </c>
      <c r="F86" s="77">
        <f>+INDEX(INVENTARIO[],MATCH(Tabla2610[[#This Row],[Producto]],INVENTARIO[Producto],0),3)</f>
        <v>15900</v>
      </c>
      <c r="G86" s="77">
        <f>+Tabla2610[[#This Row],[Precio de Costo Unitario]]*30%+Tabla2610[[#This Row],[Precio de Costo Unitario]]</f>
        <v>20670</v>
      </c>
      <c r="H86" s="77">
        <f>+Tabla2610[[#This Row],[Cantidad Vendida]]*Tabla2610[[#This Row],[Precio de Venta Unitario]]-Tabla2610[[#This Row],[Cantidad Vendida]]*Tabla2610[[#This Row],[Precio de Costo Unitario]]</f>
        <v>85860</v>
      </c>
      <c r="I86" s="78" t="str">
        <f>+IF(Tabla2610[[#This Row],[Ganancia TOTAL]]=J86,"✔","✘")</f>
        <v>✔</v>
      </c>
      <c r="J86" s="57">
        <v>85860</v>
      </c>
    </row>
    <row r="87" spans="1:10" x14ac:dyDescent="0.3">
      <c r="A87" s="79"/>
      <c r="B87" s="73">
        <v>45161</v>
      </c>
      <c r="C87" s="74" t="s">
        <v>101</v>
      </c>
      <c r="D87" s="75" t="str">
        <f>+INDEX(INVENTARIO[],MATCH(Tabla2610[[#This Row],[Producto]],INVENTARIO[Producto],0),1)</f>
        <v>Carne de cerdo.</v>
      </c>
      <c r="E87" s="76">
        <v>9</v>
      </c>
      <c r="F87" s="77">
        <f>+INDEX(INVENTARIO[],MATCH(Tabla2610[[#This Row],[Producto]],INVENTARIO[Producto],0),3)</f>
        <v>14805</v>
      </c>
      <c r="G87" s="77">
        <f>+Tabla2610[[#This Row],[Precio de Costo Unitario]]*30%+Tabla2610[[#This Row],[Precio de Costo Unitario]]</f>
        <v>19246.5</v>
      </c>
      <c r="H87" s="77">
        <f>+Tabla2610[[#This Row],[Cantidad Vendida]]*Tabla2610[[#This Row],[Precio de Venta Unitario]]-Tabla2610[[#This Row],[Cantidad Vendida]]*Tabla2610[[#This Row],[Precio de Costo Unitario]]</f>
        <v>39973.5</v>
      </c>
      <c r="I87" s="78" t="str">
        <f>+IF(Tabla2610[[#This Row],[Ganancia TOTAL]]=J87,"✔","✘")</f>
        <v>✔</v>
      </c>
      <c r="J87" s="57">
        <v>39973.5</v>
      </c>
    </row>
    <row r="88" spans="1:10" x14ac:dyDescent="0.3">
      <c r="A88" s="79"/>
      <c r="B88" s="73">
        <v>45162</v>
      </c>
      <c r="C88" s="74" t="s">
        <v>102</v>
      </c>
      <c r="D88" s="75" t="str">
        <f>+INDEX(INVENTARIO[],MATCH(Tabla2610[[#This Row],[Producto]],INVENTARIO[Producto],0),1)</f>
        <v>Pollo</v>
      </c>
      <c r="E88" s="76">
        <v>53</v>
      </c>
      <c r="F88" s="77">
        <f>+INDEX(INVENTARIO[],MATCH(Tabla2610[[#This Row],[Producto]],INVENTARIO[Producto],0),3)</f>
        <v>12950</v>
      </c>
      <c r="G88" s="77">
        <f>+Tabla2610[[#This Row],[Precio de Costo Unitario]]*30%+Tabla2610[[#This Row],[Precio de Costo Unitario]]</f>
        <v>16835</v>
      </c>
      <c r="H88" s="77">
        <f>+Tabla2610[[#This Row],[Cantidad Vendida]]*Tabla2610[[#This Row],[Precio de Venta Unitario]]-Tabla2610[[#This Row],[Cantidad Vendida]]*Tabla2610[[#This Row],[Precio de Costo Unitario]]</f>
        <v>205905</v>
      </c>
      <c r="I88" s="78" t="str">
        <f>+IF(Tabla2610[[#This Row],[Ganancia TOTAL]]=J88,"✔","✘")</f>
        <v>✔</v>
      </c>
      <c r="J88" s="57">
        <v>205905</v>
      </c>
    </row>
    <row r="89" spans="1:10" x14ac:dyDescent="0.3">
      <c r="A89" s="79"/>
      <c r="B89" s="73">
        <v>45163</v>
      </c>
      <c r="C89" s="74" t="s">
        <v>103</v>
      </c>
      <c r="D89" s="75" t="str">
        <f>+INDEX(INVENTARIO[],MATCH(Tabla2610[[#This Row],[Producto]],INVENTARIO[Producto],0),1)</f>
        <v>Yerba Mate (Paq. 1 Kl.)</v>
      </c>
      <c r="E89" s="76">
        <v>5</v>
      </c>
      <c r="F89" s="77">
        <f>+INDEX(INVENTARIO[],MATCH(Tabla2610[[#This Row],[Producto]],INVENTARIO[Producto],0),3)</f>
        <v>14003</v>
      </c>
      <c r="G89" s="77">
        <f>+Tabla2610[[#This Row],[Precio de Costo Unitario]]*30%+Tabla2610[[#This Row],[Precio de Costo Unitario]]</f>
        <v>18203.900000000001</v>
      </c>
      <c r="H89" s="77">
        <f>+Tabla2610[[#This Row],[Cantidad Vendida]]*Tabla2610[[#This Row],[Precio de Venta Unitario]]-Tabla2610[[#This Row],[Cantidad Vendida]]*Tabla2610[[#This Row],[Precio de Costo Unitario]]</f>
        <v>21004.5</v>
      </c>
      <c r="I89" s="78" t="str">
        <f>+IF(Tabla2610[[#This Row],[Ganancia TOTAL]]=J89,"✔","✘")</f>
        <v>✔</v>
      </c>
      <c r="J89" s="57">
        <v>21004.500000000007</v>
      </c>
    </row>
    <row r="90" spans="1:10" x14ac:dyDescent="0.3">
      <c r="A90" s="79"/>
      <c r="B90" s="73">
        <v>45166</v>
      </c>
      <c r="C90" s="74" t="s">
        <v>104</v>
      </c>
      <c r="D90" s="75" t="str">
        <f>+INDEX(INVENTARIO[],MATCH(Tabla2610[[#This Row],[Producto]],INVENTARIO[Producto],0),1)</f>
        <v>Aceite de Girasol – 900cc</v>
      </c>
      <c r="E90" s="76">
        <v>19</v>
      </c>
      <c r="F90" s="77">
        <f>+INDEX(INVENTARIO[],MATCH(Tabla2610[[#This Row],[Producto]],INVENTARIO[Producto],0),3)</f>
        <v>11110</v>
      </c>
      <c r="G90" s="77">
        <f>+Tabla2610[[#This Row],[Precio de Costo Unitario]]*30%+Tabla2610[[#This Row],[Precio de Costo Unitario]]</f>
        <v>14443</v>
      </c>
      <c r="H90" s="77">
        <f>+Tabla2610[[#This Row],[Cantidad Vendida]]*Tabla2610[[#This Row],[Precio de Venta Unitario]]-Tabla2610[[#This Row],[Cantidad Vendida]]*Tabla2610[[#This Row],[Precio de Costo Unitario]]</f>
        <v>63327</v>
      </c>
      <c r="I90" s="78" t="str">
        <f>+IF(Tabla2610[[#This Row],[Ganancia TOTAL]]=J90,"✔","✘")</f>
        <v>✔</v>
      </c>
      <c r="J90" s="57">
        <v>63327</v>
      </c>
    </row>
    <row r="91" spans="1:10" x14ac:dyDescent="0.3">
      <c r="A91" s="79"/>
      <c r="B91" s="73">
        <v>45167</v>
      </c>
      <c r="C91" s="74" t="s">
        <v>105</v>
      </c>
      <c r="D91" s="75" t="str">
        <f>+INDEX(INVENTARIO[],MATCH(Tabla2610[[#This Row],[Producto]],INVENTARIO[Producto],0),1)</f>
        <v>Vinagre de 750 ml</v>
      </c>
      <c r="E91" s="76">
        <v>28</v>
      </c>
      <c r="F91" s="77">
        <f>+INDEX(INVENTARIO[],MATCH(Tabla2610[[#This Row],[Producto]],INVENTARIO[Producto],0),3)</f>
        <v>5845</v>
      </c>
      <c r="G91" s="77">
        <f>+Tabla2610[[#This Row],[Precio de Costo Unitario]]*30%+Tabla2610[[#This Row],[Precio de Costo Unitario]]</f>
        <v>7598.5</v>
      </c>
      <c r="H91" s="77">
        <f>+Tabla2610[[#This Row],[Cantidad Vendida]]*Tabla2610[[#This Row],[Precio de Venta Unitario]]-Tabla2610[[#This Row],[Cantidad Vendida]]*Tabla2610[[#This Row],[Precio de Costo Unitario]]</f>
        <v>49098</v>
      </c>
      <c r="I91" s="78" t="str">
        <f>+IF(Tabla2610[[#This Row],[Ganancia TOTAL]]=J91,"✔","✘")</f>
        <v>✔</v>
      </c>
      <c r="J91" s="57">
        <v>49098</v>
      </c>
    </row>
    <row r="92" spans="1:10" x14ac:dyDescent="0.3">
      <c r="A92" s="79"/>
      <c r="B92" s="73">
        <v>45168</v>
      </c>
      <c r="C92" s="74" t="s">
        <v>106</v>
      </c>
      <c r="D92" s="75" t="str">
        <f>+INDEX(INVENTARIO[],MATCH(Tabla2610[[#This Row],[Producto]],INVENTARIO[Producto],0),1)</f>
        <v>Salsa de Soja 450g</v>
      </c>
      <c r="E92" s="76">
        <v>53</v>
      </c>
      <c r="F92" s="77">
        <f>+INDEX(INVENTARIO[],MATCH(Tabla2610[[#This Row],[Producto]],INVENTARIO[Producto],0),3)</f>
        <v>4443</v>
      </c>
      <c r="G92" s="77">
        <f>+Tabla2610[[#This Row],[Precio de Costo Unitario]]*30%+Tabla2610[[#This Row],[Precio de Costo Unitario]]</f>
        <v>5775.9</v>
      </c>
      <c r="H92" s="77">
        <f>+Tabla2610[[#This Row],[Cantidad Vendida]]*Tabla2610[[#This Row],[Precio de Venta Unitario]]-Tabla2610[[#This Row],[Cantidad Vendida]]*Tabla2610[[#This Row],[Precio de Costo Unitario]]</f>
        <v>70643.699999999953</v>
      </c>
      <c r="I92" s="78" t="str">
        <f>+IF(Tabla2610[[#This Row],[Ganancia TOTAL]]=J92,"✔","✘")</f>
        <v>✔</v>
      </c>
      <c r="J92" s="57">
        <v>70643.699999999983</v>
      </c>
    </row>
    <row r="93" spans="1:10" x14ac:dyDescent="0.3">
      <c r="A93" s="79"/>
      <c r="B93" s="73">
        <v>45169</v>
      </c>
      <c r="C93" s="74" t="s">
        <v>107</v>
      </c>
      <c r="D93" s="75" t="str">
        <f>+INDEX(INVENTARIO[],MATCH(Tabla2610[[#This Row],[Producto]],INVENTARIO[Producto],0),1)</f>
        <v>Aceite de soja – 900cc</v>
      </c>
      <c r="E93" s="76">
        <v>43</v>
      </c>
      <c r="F93" s="77">
        <f>+INDEX(INVENTARIO[],MATCH(Tabla2610[[#This Row],[Producto]],INVENTARIO[Producto],0),3)</f>
        <v>9462</v>
      </c>
      <c r="G93" s="77">
        <f>+Tabla2610[[#This Row],[Precio de Costo Unitario]]*30%+Tabla2610[[#This Row],[Precio de Costo Unitario]]</f>
        <v>12300.6</v>
      </c>
      <c r="H93" s="77">
        <f>+Tabla2610[[#This Row],[Cantidad Vendida]]*Tabla2610[[#This Row],[Precio de Venta Unitario]]-Tabla2610[[#This Row],[Cantidad Vendida]]*Tabla2610[[#This Row],[Precio de Costo Unitario]]</f>
        <v>122059.80000000005</v>
      </c>
      <c r="I93" s="78" t="str">
        <f>+IF(Tabla2610[[#This Row],[Ganancia TOTAL]]=J93,"✔","✘")</f>
        <v>✔</v>
      </c>
      <c r="J93" s="57">
        <v>122059.80000000002</v>
      </c>
    </row>
    <row r="94" spans="1:10" x14ac:dyDescent="0.3">
      <c r="A94" s="79"/>
      <c r="B94" s="73">
        <v>45170</v>
      </c>
      <c r="C94" s="74" t="s">
        <v>108</v>
      </c>
      <c r="D94" s="75" t="str">
        <f>+INDEX(INVENTARIO[],MATCH(Tabla2610[[#This Row],[Producto]],INVENTARIO[Producto],0),1)</f>
        <v>Huevos de gallina (1/2doc.)</v>
      </c>
      <c r="E94" s="76">
        <v>6</v>
      </c>
      <c r="F94" s="77">
        <f>+INDEX(INVENTARIO[],MATCH(Tabla2610[[#This Row],[Producto]],INVENTARIO[Producto],0),3)</f>
        <v>4712</v>
      </c>
      <c r="G94" s="77">
        <f>+Tabla2610[[#This Row],[Precio de Costo Unitario]]*30%+Tabla2610[[#This Row],[Precio de Costo Unitario]]</f>
        <v>6125.6</v>
      </c>
      <c r="H94" s="77">
        <f>+Tabla2610[[#This Row],[Cantidad Vendida]]*Tabla2610[[#This Row],[Precio de Venta Unitario]]-Tabla2610[[#This Row],[Cantidad Vendida]]*Tabla2610[[#This Row],[Precio de Costo Unitario]]</f>
        <v>8481.6000000000058</v>
      </c>
      <c r="I94" s="78" t="str">
        <f>+IF(Tabla2610[[#This Row],[Ganancia TOTAL]]=J94,"✔","✘")</f>
        <v>✔</v>
      </c>
      <c r="J94" s="163">
        <f>+Tabla2610[[#This Row],[Cantidad Vendida]]*Tabla2610[[#This Row],[Precio de Venta Unitario]]-Tabla2610[[#This Row],[Cantidad Vendida]]*Tabla2610[[#This Row],[Precio de Costo Unitario]]</f>
        <v>8481.6000000000058</v>
      </c>
    </row>
    <row r="95" spans="1:10" x14ac:dyDescent="0.3">
      <c r="A95" s="79"/>
      <c r="B95" s="73">
        <v>45173</v>
      </c>
      <c r="C95" s="74" t="s">
        <v>109</v>
      </c>
      <c r="D95" s="75" t="str">
        <f>+INDEX(INVENTARIO[],MATCH(Tabla2610[[#This Row],[Producto]],INVENTARIO[Producto],0),1)</f>
        <v>Sal fina (500 gr.)</v>
      </c>
      <c r="E95" s="76">
        <v>30</v>
      </c>
      <c r="F95" s="77">
        <f>+INDEX(INVENTARIO[],MATCH(Tabla2610[[#This Row],[Producto]],INVENTARIO[Producto],0),3)</f>
        <v>570</v>
      </c>
      <c r="G95" s="77">
        <f>+Tabla2610[[#This Row],[Precio de Costo Unitario]]*30%+Tabla2610[[#This Row],[Precio de Costo Unitario]]</f>
        <v>741</v>
      </c>
      <c r="H95" s="77">
        <f>+Tabla2610[[#This Row],[Cantidad Vendida]]*Tabla2610[[#This Row],[Precio de Venta Unitario]]-Tabla2610[[#This Row],[Cantidad Vendida]]*Tabla2610[[#This Row],[Precio de Costo Unitario]]</f>
        <v>5130</v>
      </c>
      <c r="I95" s="78" t="str">
        <f>+IF(Tabla2610[[#This Row],[Ganancia TOTAL]]=J95,"✔","✘")</f>
        <v>✔</v>
      </c>
      <c r="J95" s="57">
        <v>5130</v>
      </c>
    </row>
    <row r="96" spans="1:10" x14ac:dyDescent="0.3">
      <c r="A96" s="79"/>
      <c r="B96" s="73">
        <v>45174</v>
      </c>
      <c r="C96" s="74" t="s">
        <v>110</v>
      </c>
      <c r="D96" s="75" t="str">
        <f>+INDEX(INVENTARIO[],MATCH(Tabla2610[[#This Row],[Producto]],INVENTARIO[Producto],0),1)</f>
        <v>Queso Paraguay (Kg.)</v>
      </c>
      <c r="E96" s="76">
        <v>42</v>
      </c>
      <c r="F96" s="77">
        <f>+INDEX(INVENTARIO[],MATCH(Tabla2610[[#This Row],[Producto]],INVENTARIO[Producto],0),3)</f>
        <v>28015</v>
      </c>
      <c r="G96" s="77">
        <f>+Tabla2610[[#This Row],[Precio de Costo Unitario]]*30%+Tabla2610[[#This Row],[Precio de Costo Unitario]]</f>
        <v>36419.5</v>
      </c>
      <c r="H96" s="77">
        <f>+Tabla2610[[#This Row],[Cantidad Vendida]]*Tabla2610[[#This Row],[Precio de Venta Unitario]]-Tabla2610[[#This Row],[Cantidad Vendida]]*Tabla2610[[#This Row],[Precio de Costo Unitario]]</f>
        <v>352989</v>
      </c>
      <c r="I96" s="78" t="str">
        <f>+IF(Tabla2610[[#This Row],[Ganancia TOTAL]]=J96,"✔","✘")</f>
        <v>✔</v>
      </c>
      <c r="J96" s="57">
        <v>352989</v>
      </c>
    </row>
    <row r="97" spans="1:10" x14ac:dyDescent="0.3">
      <c r="A97" s="79"/>
      <c r="B97" s="73">
        <v>45175</v>
      </c>
      <c r="C97" s="74" t="s">
        <v>111</v>
      </c>
      <c r="D97" s="75" t="str">
        <f>+INDEX(INVENTARIO[],MATCH(Tabla2610[[#This Row],[Producto]],INVENTARIO[Producto],0),1)</f>
        <v>Queso para Sandwich (Kg.)</v>
      </c>
      <c r="E97" s="76">
        <v>11</v>
      </c>
      <c r="F97" s="77">
        <f>+INDEX(INVENTARIO[],MATCH(Tabla2610[[#This Row],[Producto]],INVENTARIO[Producto],0),3)</f>
        <v>34618</v>
      </c>
      <c r="G97" s="77">
        <f>+Tabla2610[[#This Row],[Precio de Costo Unitario]]*30%+Tabla2610[[#This Row],[Precio de Costo Unitario]]</f>
        <v>45003.4</v>
      </c>
      <c r="H97" s="77">
        <f>+Tabla2610[[#This Row],[Cantidad Vendida]]*Tabla2610[[#This Row],[Precio de Venta Unitario]]-Tabla2610[[#This Row],[Cantidad Vendida]]*Tabla2610[[#This Row],[Precio de Costo Unitario]]</f>
        <v>114239.40000000002</v>
      </c>
      <c r="I97" s="78" t="str">
        <f>+IF(Tabla2610[[#This Row],[Ganancia TOTAL]]=J97,"✔","✘")</f>
        <v>✔</v>
      </c>
      <c r="J97" s="57">
        <v>114239.40000000002</v>
      </c>
    </row>
    <row r="98" spans="1:10" x14ac:dyDescent="0.3">
      <c r="A98" s="79"/>
      <c r="B98" s="73">
        <v>45176</v>
      </c>
      <c r="C98" s="74" t="s">
        <v>112</v>
      </c>
      <c r="D98" s="75" t="str">
        <f>+INDEX(INVENTARIO[],MATCH(Tabla2610[[#This Row],[Producto]],INVENTARIO[Producto],0),1)</f>
        <v>Leche Entera Sachet – 1lt</v>
      </c>
      <c r="E98" s="76">
        <v>40</v>
      </c>
      <c r="F98" s="77">
        <f>+INDEX(INVENTARIO[],MATCH(Tabla2610[[#This Row],[Producto]],INVENTARIO[Producto],0),3)</f>
        <v>3648</v>
      </c>
      <c r="G98" s="77">
        <f>+Tabla2610[[#This Row],[Precio de Costo Unitario]]*30%+Tabla2610[[#This Row],[Precio de Costo Unitario]]</f>
        <v>4742.3999999999996</v>
      </c>
      <c r="H98" s="77">
        <f>+Tabla2610[[#This Row],[Cantidad Vendida]]*Tabla2610[[#This Row],[Precio de Venta Unitario]]-Tabla2610[[#This Row],[Cantidad Vendida]]*Tabla2610[[#This Row],[Precio de Costo Unitario]]</f>
        <v>43776</v>
      </c>
      <c r="I98" s="78" t="str">
        <f>+IF(Tabla2610[[#This Row],[Ganancia TOTAL]]=J98,"✔","✘")</f>
        <v>✔</v>
      </c>
      <c r="J98" s="57">
        <v>43775.999999999985</v>
      </c>
    </row>
    <row r="99" spans="1:10" x14ac:dyDescent="0.3">
      <c r="A99" s="79"/>
      <c r="B99" s="73">
        <v>45177</v>
      </c>
      <c r="C99" s="74" t="s">
        <v>113</v>
      </c>
      <c r="D99" s="75" t="str">
        <f>+INDEX(INVENTARIO[],MATCH(Tabla2610[[#This Row],[Producto]],INVENTARIO[Producto],0),1)</f>
        <v>Leche Entera larga vida – 1 lt.</v>
      </c>
      <c r="E99" s="76">
        <v>19</v>
      </c>
      <c r="F99" s="77">
        <f>+INDEX(INVENTARIO[],MATCH(Tabla2610[[#This Row],[Producto]],INVENTARIO[Producto],0),3)</f>
        <v>4728</v>
      </c>
      <c r="G99" s="77">
        <f>+Tabla2610[[#This Row],[Precio de Costo Unitario]]*30%+Tabla2610[[#This Row],[Precio de Costo Unitario]]</f>
        <v>6146.4</v>
      </c>
      <c r="H99" s="77">
        <f>+Tabla2610[[#This Row],[Cantidad Vendida]]*Tabla2610[[#This Row],[Precio de Venta Unitario]]-Tabla2610[[#This Row],[Cantidad Vendida]]*Tabla2610[[#This Row],[Precio de Costo Unitario]]</f>
        <v>26949.599999999991</v>
      </c>
      <c r="I99" s="78" t="str">
        <f>+IF(Tabla2610[[#This Row],[Ganancia TOTAL]]=J99,"✔","✘")</f>
        <v>✔</v>
      </c>
      <c r="J99" s="57">
        <v>26949.599999999991</v>
      </c>
    </row>
    <row r="100" spans="1:10" x14ac:dyDescent="0.3">
      <c r="A100" s="79"/>
      <c r="B100" s="73">
        <v>45180</v>
      </c>
      <c r="C100" s="74" t="s">
        <v>114</v>
      </c>
      <c r="D100" s="75" t="str">
        <f>+INDEX(INVENTARIO[],MATCH(Tabla2610[[#This Row],[Producto]],INVENTARIO[Producto],0),1)</f>
        <v>Yogurt Entero – 350 gr.</v>
      </c>
      <c r="E100" s="76">
        <v>54</v>
      </c>
      <c r="F100" s="77">
        <f>+INDEX(INVENTARIO[],MATCH(Tabla2610[[#This Row],[Producto]],INVENTARIO[Producto],0),3)</f>
        <v>3163</v>
      </c>
      <c r="G100" s="77">
        <f>+Tabla2610[[#This Row],[Precio de Costo Unitario]]*30%+Tabla2610[[#This Row],[Precio de Costo Unitario]]</f>
        <v>4111.8999999999996</v>
      </c>
      <c r="H100" s="77">
        <f>+Tabla2610[[#This Row],[Cantidad Vendida]]*Tabla2610[[#This Row],[Precio de Venta Unitario]]-Tabla2610[[#This Row],[Cantidad Vendida]]*Tabla2610[[#This Row],[Precio de Costo Unitario]]</f>
        <v>51240.599999999977</v>
      </c>
      <c r="I100" s="78" t="str">
        <f>+IF(Tabla2610[[#This Row],[Ganancia TOTAL]]=J100,"✔","✘")</f>
        <v>✔</v>
      </c>
      <c r="J100" s="57">
        <v>51240.599999999977</v>
      </c>
    </row>
    <row r="101" spans="1:10" x14ac:dyDescent="0.3">
      <c r="A101" s="79"/>
      <c r="B101" s="73">
        <v>45181</v>
      </c>
      <c r="C101" s="74" t="s">
        <v>115</v>
      </c>
      <c r="D101" s="75" t="str">
        <f>+INDEX(INVENTARIO[],MATCH(Tabla2610[[#This Row],[Producto]],INVENTARIO[Producto],0),1)</f>
        <v>Banana karape (Kg.)</v>
      </c>
      <c r="E101" s="76">
        <v>49</v>
      </c>
      <c r="F101" s="77">
        <f>+INDEX(INVENTARIO[],MATCH(Tabla2610[[#This Row],[Producto]],INVENTARIO[Producto],0),3)</f>
        <v>3058</v>
      </c>
      <c r="G101" s="77">
        <f>+Tabla2610[[#This Row],[Precio de Costo Unitario]]*30%+Tabla2610[[#This Row],[Precio de Costo Unitario]]</f>
        <v>3975.4</v>
      </c>
      <c r="H101" s="77">
        <f>+Tabla2610[[#This Row],[Cantidad Vendida]]*Tabla2610[[#This Row],[Precio de Venta Unitario]]-Tabla2610[[#This Row],[Cantidad Vendida]]*Tabla2610[[#This Row],[Precio de Costo Unitario]]</f>
        <v>44952.600000000006</v>
      </c>
      <c r="I101" s="78" t="str">
        <f>+IF(Tabla2610[[#This Row],[Ganancia TOTAL]]=J101,"✔","✘")</f>
        <v>✔</v>
      </c>
      <c r="J101" s="57">
        <v>44952.600000000006</v>
      </c>
    </row>
    <row r="102" spans="1:10" x14ac:dyDescent="0.3">
      <c r="A102" s="79"/>
      <c r="B102" s="73">
        <v>45182</v>
      </c>
      <c r="C102" s="74" t="s">
        <v>116</v>
      </c>
      <c r="D102" s="75" t="str">
        <f>+INDEX(INVENTARIO[],MATCH(Tabla2610[[#This Row],[Producto]],INVENTARIO[Producto],0),1)</f>
        <v>Cebolla (Kg.)</v>
      </c>
      <c r="E102" s="76">
        <v>4</v>
      </c>
      <c r="F102" s="77">
        <f>+INDEX(INVENTARIO[],MATCH(Tabla2610[[#This Row],[Producto]],INVENTARIO[Producto],0),3)</f>
        <v>1205</v>
      </c>
      <c r="G102" s="77">
        <f>+Tabla2610[[#This Row],[Precio de Costo Unitario]]*30%+Tabla2610[[#This Row],[Precio de Costo Unitario]]</f>
        <v>1566.5</v>
      </c>
      <c r="H102" s="77">
        <f>+Tabla2610[[#This Row],[Cantidad Vendida]]*Tabla2610[[#This Row],[Precio de Venta Unitario]]-Tabla2610[[#This Row],[Cantidad Vendida]]*Tabla2610[[#This Row],[Precio de Costo Unitario]]</f>
        <v>1446</v>
      </c>
      <c r="I102" s="78" t="str">
        <f>+IF(Tabla2610[[#This Row],[Ganancia TOTAL]]=J102,"✔","✘")</f>
        <v>✔</v>
      </c>
      <c r="J102" s="57">
        <v>1446</v>
      </c>
    </row>
    <row r="103" spans="1:10" x14ac:dyDescent="0.3">
      <c r="A103" s="79"/>
      <c r="B103" s="73">
        <v>45183</v>
      </c>
      <c r="C103" s="74" t="s">
        <v>117</v>
      </c>
      <c r="D103" s="75" t="str">
        <f>+INDEX(INVENTARIO[],MATCH(Tabla2610[[#This Row],[Producto]],INVENTARIO[Producto],0),1)</f>
        <v>Lechuga</v>
      </c>
      <c r="E103" s="76">
        <v>14</v>
      </c>
      <c r="F103" s="77">
        <f>+INDEX(INVENTARIO[],MATCH(Tabla2610[[#This Row],[Producto]],INVENTARIO[Producto],0),3)</f>
        <v>3600</v>
      </c>
      <c r="G103" s="77">
        <f>+Tabla2610[[#This Row],[Precio de Costo Unitario]]*30%+Tabla2610[[#This Row],[Precio de Costo Unitario]]</f>
        <v>4680</v>
      </c>
      <c r="H103" s="77">
        <f>+Tabla2610[[#This Row],[Cantidad Vendida]]*Tabla2610[[#This Row],[Precio de Venta Unitario]]-Tabla2610[[#This Row],[Cantidad Vendida]]*Tabla2610[[#This Row],[Precio de Costo Unitario]]</f>
        <v>15120</v>
      </c>
      <c r="I103" s="78" t="str">
        <f>+IF(Tabla2610[[#This Row],[Ganancia TOTAL]]=J103,"✔","✘")</f>
        <v>✔</v>
      </c>
      <c r="J103" s="57">
        <v>15120</v>
      </c>
    </row>
    <row r="104" spans="1:10" x14ac:dyDescent="0.3">
      <c r="A104" s="79"/>
      <c r="B104" s="73">
        <v>45184</v>
      </c>
      <c r="C104" s="74" t="s">
        <v>118</v>
      </c>
      <c r="D104" s="75" t="str">
        <f>+INDEX(INVENTARIO[],MATCH(Tabla2610[[#This Row],[Producto]],INVENTARIO[Producto],0),1)</f>
        <v>Locote (Kg.)</v>
      </c>
      <c r="E104" s="76">
        <v>6</v>
      </c>
      <c r="F104" s="77">
        <f>+INDEX(INVENTARIO[],MATCH(Tabla2610[[#This Row],[Producto]],INVENTARIO[Producto],0),3)</f>
        <v>5632</v>
      </c>
      <c r="G104" s="77">
        <f>+Tabla2610[[#This Row],[Precio de Costo Unitario]]*30%+Tabla2610[[#This Row],[Precio de Costo Unitario]]</f>
        <v>7321.6</v>
      </c>
      <c r="H104" s="77">
        <f>+Tabla2610[[#This Row],[Cantidad Vendida]]*Tabla2610[[#This Row],[Precio de Venta Unitario]]-Tabla2610[[#This Row],[Cantidad Vendida]]*Tabla2610[[#This Row],[Precio de Costo Unitario]]</f>
        <v>10137.600000000006</v>
      </c>
      <c r="I104" s="78" t="str">
        <f>+IF(Tabla2610[[#This Row],[Ganancia TOTAL]]=J104,"✔","✘")</f>
        <v>✔</v>
      </c>
      <c r="J104" s="57">
        <v>10137.600000000002</v>
      </c>
    </row>
    <row r="105" spans="1:10" x14ac:dyDescent="0.3">
      <c r="A105" s="79"/>
      <c r="B105" s="73">
        <v>45187</v>
      </c>
      <c r="C105" s="74" t="s">
        <v>119</v>
      </c>
      <c r="D105" s="75" t="str">
        <f>+INDEX(INVENTARIO[],MATCH(Tabla2610[[#This Row],[Producto]],INVENTARIO[Producto],0),1)</f>
        <v>Manzana (Kg.)</v>
      </c>
      <c r="E105" s="76">
        <v>2</v>
      </c>
      <c r="F105" s="77">
        <f>+INDEX(INVENTARIO[],MATCH(Tabla2610[[#This Row],[Producto]],INVENTARIO[Producto],0),3)</f>
        <v>7632</v>
      </c>
      <c r="G105" s="77">
        <f>+Tabla2610[[#This Row],[Precio de Costo Unitario]]*30%+Tabla2610[[#This Row],[Precio de Costo Unitario]]</f>
        <v>9921.6</v>
      </c>
      <c r="H105" s="77">
        <f>+Tabla2610[[#This Row],[Cantidad Vendida]]*Tabla2610[[#This Row],[Precio de Venta Unitario]]-Tabla2610[[#This Row],[Cantidad Vendida]]*Tabla2610[[#This Row],[Precio de Costo Unitario]]</f>
        <v>4579.2000000000007</v>
      </c>
      <c r="I105" s="78" t="str">
        <f>+IF(Tabla2610[[#This Row],[Ganancia TOTAL]]=J105,"✔","✘")</f>
        <v>✔</v>
      </c>
      <c r="J105" s="57">
        <v>4579.2000000000007</v>
      </c>
    </row>
    <row r="106" spans="1:10" x14ac:dyDescent="0.3">
      <c r="A106" s="79"/>
      <c r="B106" s="73">
        <v>45188</v>
      </c>
      <c r="C106" s="74" t="s">
        <v>120</v>
      </c>
      <c r="D106" s="75" t="str">
        <f>+INDEX(INVENTARIO[],MATCH(Tabla2610[[#This Row],[Producto]],INVENTARIO[Producto],0),1)</f>
        <v>Naranja (Kg.)</v>
      </c>
      <c r="E106" s="76">
        <v>34</v>
      </c>
      <c r="F106" s="77">
        <f>+INDEX(INVENTARIO[],MATCH(Tabla2610[[#This Row],[Producto]],INVENTARIO[Producto],0),3)</f>
        <v>8562</v>
      </c>
      <c r="G106" s="77">
        <f>+Tabla2610[[#This Row],[Precio de Costo Unitario]]*30%+Tabla2610[[#This Row],[Precio de Costo Unitario]]</f>
        <v>11130.6</v>
      </c>
      <c r="H106" s="77">
        <f>+Tabla2610[[#This Row],[Cantidad Vendida]]*Tabla2610[[#This Row],[Precio de Venta Unitario]]-Tabla2610[[#This Row],[Cantidad Vendida]]*Tabla2610[[#This Row],[Precio de Costo Unitario]]</f>
        <v>87332.400000000023</v>
      </c>
      <c r="I106" s="78" t="str">
        <f>+IF(Tabla2610[[#This Row],[Ganancia TOTAL]]=J106,"✔","✘")</f>
        <v>✔</v>
      </c>
      <c r="J106" s="57">
        <v>87332.400000000009</v>
      </c>
    </row>
    <row r="107" spans="1:10" x14ac:dyDescent="0.3">
      <c r="A107" s="79"/>
      <c r="B107" s="73">
        <v>45189</v>
      </c>
      <c r="C107" s="74" t="s">
        <v>121</v>
      </c>
      <c r="D107" s="75" t="str">
        <f>+INDEX(INVENTARIO[],MATCH(Tabla2610[[#This Row],[Producto]],INVENTARIO[Producto],0),1)</f>
        <v>Papa (Kg.)</v>
      </c>
      <c r="E107" s="76">
        <v>3</v>
      </c>
      <c r="F107" s="77">
        <f>+INDEX(INVENTARIO[],MATCH(Tabla2610[[#This Row],[Producto]],INVENTARIO[Producto],0),3)</f>
        <v>6892</v>
      </c>
      <c r="G107" s="77">
        <f>+Tabla2610[[#This Row],[Precio de Costo Unitario]]*30%+Tabla2610[[#This Row],[Precio de Costo Unitario]]</f>
        <v>8959.6</v>
      </c>
      <c r="H107" s="77">
        <f>+Tabla2610[[#This Row],[Cantidad Vendida]]*Tabla2610[[#This Row],[Precio de Venta Unitario]]-Tabla2610[[#This Row],[Cantidad Vendida]]*Tabla2610[[#This Row],[Precio de Costo Unitario]]</f>
        <v>6202.8000000000029</v>
      </c>
      <c r="I107" s="78" t="str">
        <f>+IF(Tabla2610[[#This Row],[Ganancia TOTAL]]=J107,"✔","✘")</f>
        <v>✔</v>
      </c>
      <c r="J107" s="57">
        <v>6202.8000000000011</v>
      </c>
    </row>
    <row r="108" spans="1:10" x14ac:dyDescent="0.3">
      <c r="A108" s="79"/>
      <c r="B108" s="73">
        <v>45190</v>
      </c>
      <c r="C108" s="74" t="s">
        <v>122</v>
      </c>
      <c r="D108" s="75" t="str">
        <f>+INDEX(INVENTARIO[],MATCH(Tabla2610[[#This Row],[Producto]],INVENTARIO[Producto],0),1)</f>
        <v>Tomate (Kg.)</v>
      </c>
      <c r="E108" s="76">
        <v>32</v>
      </c>
      <c r="F108" s="77">
        <f>+INDEX(INVENTARIO[],MATCH(Tabla2610[[#This Row],[Producto]],INVENTARIO[Producto],0),3)</f>
        <v>7892</v>
      </c>
      <c r="G108" s="77">
        <f>+Tabla2610[[#This Row],[Precio de Costo Unitario]]*30%+Tabla2610[[#This Row],[Precio de Costo Unitario]]</f>
        <v>10259.6</v>
      </c>
      <c r="H108" s="77">
        <f>+Tabla2610[[#This Row],[Cantidad Vendida]]*Tabla2610[[#This Row],[Precio de Venta Unitario]]-Tabla2610[[#This Row],[Cantidad Vendida]]*Tabla2610[[#This Row],[Precio de Costo Unitario]]</f>
        <v>75763.200000000012</v>
      </c>
      <c r="I108" s="78" t="str">
        <f>+IF(Tabla2610[[#This Row],[Ganancia TOTAL]]=J108,"✔","✘")</f>
        <v>✔</v>
      </c>
      <c r="J108" s="57">
        <v>75763.200000000012</v>
      </c>
    </row>
    <row r="109" spans="1:10" x14ac:dyDescent="0.3">
      <c r="A109" s="79"/>
      <c r="B109" s="73">
        <v>45191</v>
      </c>
      <c r="C109" s="74" t="s">
        <v>123</v>
      </c>
      <c r="D109" s="75" t="str">
        <f>+INDEX(INVENTARIO[],MATCH(Tabla2610[[#This Row],[Producto]],INVENTARIO[Producto],0),1)</f>
        <v>Zanahoria (Kg.)</v>
      </c>
      <c r="E109" s="76">
        <v>23</v>
      </c>
      <c r="F109" s="77">
        <f>+INDEX(INVENTARIO[],MATCH(Tabla2610[[#This Row],[Producto]],INVENTARIO[Producto],0),3)</f>
        <v>2365</v>
      </c>
      <c r="G109" s="77">
        <f>+Tabla2610[[#This Row],[Precio de Costo Unitario]]*30%+Tabla2610[[#This Row],[Precio de Costo Unitario]]</f>
        <v>3074.5</v>
      </c>
      <c r="H109" s="77">
        <f>+Tabla2610[[#This Row],[Cantidad Vendida]]*Tabla2610[[#This Row],[Precio de Venta Unitario]]-Tabla2610[[#This Row],[Cantidad Vendida]]*Tabla2610[[#This Row],[Precio de Costo Unitario]]</f>
        <v>16318.5</v>
      </c>
      <c r="I109" s="78" t="str">
        <f>+IF(Tabla2610[[#This Row],[Ganancia TOTAL]]=J109,"✔","✘")</f>
        <v>✔</v>
      </c>
      <c r="J109" s="57">
        <v>16318.5</v>
      </c>
    </row>
    <row r="110" spans="1:10" x14ac:dyDescent="0.3">
      <c r="A110" s="79"/>
      <c r="B110" s="73">
        <v>45194</v>
      </c>
      <c r="C110" s="74" t="s">
        <v>124</v>
      </c>
      <c r="D110" s="75" t="str">
        <f>+INDEX(INVENTARIO[],MATCH(Tabla2610[[#This Row],[Producto]],INVENTARIO[Producto],0),1)</f>
        <v>Zapallo Kg</v>
      </c>
      <c r="E110" s="76">
        <v>2</v>
      </c>
      <c r="F110" s="77">
        <f>+INDEX(INVENTARIO[],MATCH(Tabla2610[[#This Row],[Producto]],INVENTARIO[Producto],0),3)</f>
        <v>6231</v>
      </c>
      <c r="G110" s="77">
        <f>+Tabla2610[[#This Row],[Precio de Costo Unitario]]*30%+Tabla2610[[#This Row],[Precio de Costo Unitario]]</f>
        <v>8100.3</v>
      </c>
      <c r="H110" s="77">
        <f>+Tabla2610[[#This Row],[Cantidad Vendida]]*Tabla2610[[#This Row],[Precio de Venta Unitario]]-Tabla2610[[#This Row],[Cantidad Vendida]]*Tabla2610[[#This Row],[Precio de Costo Unitario]]</f>
        <v>3738.6000000000004</v>
      </c>
      <c r="I110" s="78" t="str">
        <f>+IF(Tabla2610[[#This Row],[Ganancia TOTAL]]=J110,"✔","✘")</f>
        <v>✔</v>
      </c>
      <c r="J110" s="57">
        <v>3738.6000000000004</v>
      </c>
    </row>
    <row r="111" spans="1:10" x14ac:dyDescent="0.3">
      <c r="A111" s="79"/>
      <c r="B111" s="73">
        <v>45195</v>
      </c>
      <c r="C111" s="74" t="s">
        <v>125</v>
      </c>
      <c r="D111" s="75" t="str">
        <f>+INDEX(INVENTARIO[],MATCH(Tabla2610[[#This Row],[Producto]],INVENTARIO[Producto],0),1)</f>
        <v>Mandioca (Kg.)</v>
      </c>
      <c r="E111" s="76">
        <v>39</v>
      </c>
      <c r="F111" s="77">
        <f>+INDEX(INVENTARIO[],MATCH(Tabla2610[[#This Row],[Producto]],INVENTARIO[Producto],0),3)</f>
        <v>8961</v>
      </c>
      <c r="G111" s="77">
        <f>+Tabla2610[[#This Row],[Precio de Costo Unitario]]*30%+Tabla2610[[#This Row],[Precio de Costo Unitario]]</f>
        <v>11649.3</v>
      </c>
      <c r="H111" s="77">
        <f>+Tabla2610[[#This Row],[Cantidad Vendida]]*Tabla2610[[#This Row],[Precio de Venta Unitario]]-Tabla2610[[#This Row],[Cantidad Vendida]]*Tabla2610[[#This Row],[Precio de Costo Unitario]]</f>
        <v>104843.69999999995</v>
      </c>
      <c r="I111" s="78" t="str">
        <f>+IF(Tabla2610[[#This Row],[Ganancia TOTAL]]=J111,"✔","✘")</f>
        <v>✔</v>
      </c>
      <c r="J111" s="57">
        <v>104843.69999999997</v>
      </c>
    </row>
    <row r="112" spans="1:10" x14ac:dyDescent="0.3">
      <c r="A112" s="79"/>
      <c r="B112" s="73">
        <v>45196</v>
      </c>
      <c r="C112" s="74" t="s">
        <v>126</v>
      </c>
      <c r="D112" s="75" t="str">
        <f>+INDEX(INVENTARIO[],MATCH(Tabla2610[[#This Row],[Producto]],INVENTARIO[Producto],0),1)</f>
        <v>Jabon de Tocador de 125 g</v>
      </c>
      <c r="E112" s="76">
        <v>22</v>
      </c>
      <c r="F112" s="77">
        <f>+INDEX(INVENTARIO[],MATCH(Tabla2610[[#This Row],[Producto]],INVENTARIO[Producto],0),3)</f>
        <v>3475</v>
      </c>
      <c r="G112" s="77">
        <f>+Tabla2610[[#This Row],[Precio de Costo Unitario]]*30%+Tabla2610[[#This Row],[Precio de Costo Unitario]]</f>
        <v>4517.5</v>
      </c>
      <c r="H112" s="77">
        <f>+Tabla2610[[#This Row],[Cantidad Vendida]]*Tabla2610[[#This Row],[Precio de Venta Unitario]]-Tabla2610[[#This Row],[Cantidad Vendida]]*Tabla2610[[#This Row],[Precio de Costo Unitario]]</f>
        <v>22935</v>
      </c>
      <c r="I112" s="78" t="str">
        <f>+IF(Tabla2610[[#This Row],[Ganancia TOTAL]]=J112,"✔","✘")</f>
        <v>✔</v>
      </c>
      <c r="J112" s="57">
        <v>22935</v>
      </c>
    </row>
    <row r="113" spans="1:10" x14ac:dyDescent="0.3">
      <c r="A113" s="79"/>
      <c r="B113" s="73">
        <v>45197</v>
      </c>
      <c r="C113" s="74" t="s">
        <v>127</v>
      </c>
      <c r="D113" s="75" t="str">
        <f>+INDEX(INVENTARIO[],MATCH(Tabla2610[[#This Row],[Producto]],INVENTARIO[Producto],0),1)</f>
        <v>Máquina de afeitar p/ hombre (Por Unidad)</v>
      </c>
      <c r="E113" s="76">
        <v>32</v>
      </c>
      <c r="F113" s="77">
        <f>+INDEX(INVENTARIO[],MATCH(Tabla2610[[#This Row],[Producto]],INVENTARIO[Producto],0),3)</f>
        <v>5205</v>
      </c>
      <c r="G113" s="77">
        <f>+Tabla2610[[#This Row],[Precio de Costo Unitario]]*30%+Tabla2610[[#This Row],[Precio de Costo Unitario]]</f>
        <v>6766.5</v>
      </c>
      <c r="H113" s="77">
        <f>+Tabla2610[[#This Row],[Cantidad Vendida]]*Tabla2610[[#This Row],[Precio de Venta Unitario]]-Tabla2610[[#This Row],[Cantidad Vendida]]*Tabla2610[[#This Row],[Precio de Costo Unitario]]</f>
        <v>49968</v>
      </c>
      <c r="I113" s="78" t="str">
        <f>+IF(Tabla2610[[#This Row],[Ganancia TOTAL]]=J113,"✔","✘")</f>
        <v>✔</v>
      </c>
      <c r="J113" s="57">
        <v>49968</v>
      </c>
    </row>
    <row r="114" spans="1:10" x14ac:dyDescent="0.3">
      <c r="A114" s="79"/>
      <c r="B114" s="73">
        <v>45198</v>
      </c>
      <c r="C114" s="74" t="s">
        <v>128</v>
      </c>
      <c r="D114" s="75" t="str">
        <f>+INDEX(INVENTARIO[],MATCH(Tabla2610[[#This Row],[Producto]],INVENTARIO[Producto],0),1)</f>
        <v>Máquina de afeitar p/ mujer (Por Unidad)</v>
      </c>
      <c r="E114" s="76">
        <v>6</v>
      </c>
      <c r="F114" s="77">
        <f>+INDEX(INVENTARIO[],MATCH(Tabla2610[[#This Row],[Producto]],INVENTARIO[Producto],0),3)</f>
        <v>7441</v>
      </c>
      <c r="G114" s="77">
        <f>+Tabla2610[[#This Row],[Precio de Costo Unitario]]*30%+Tabla2610[[#This Row],[Precio de Costo Unitario]]</f>
        <v>9673.2999999999993</v>
      </c>
      <c r="H114" s="77">
        <f>+Tabla2610[[#This Row],[Cantidad Vendida]]*Tabla2610[[#This Row],[Precio de Venta Unitario]]-Tabla2610[[#This Row],[Cantidad Vendida]]*Tabla2610[[#This Row],[Precio de Costo Unitario]]</f>
        <v>13393.799999999996</v>
      </c>
      <c r="I114" s="78" t="str">
        <f>+IF(Tabla2610[[#This Row],[Ganancia TOTAL]]=J114,"✔","✘")</f>
        <v>✔</v>
      </c>
      <c r="J114" s="57">
        <v>13393.799999999996</v>
      </c>
    </row>
    <row r="115" spans="1:10" x14ac:dyDescent="0.3">
      <c r="A115" s="79"/>
      <c r="B115" s="73">
        <v>45201</v>
      </c>
      <c r="C115" s="74" t="s">
        <v>129</v>
      </c>
      <c r="D115" s="75" t="str">
        <f>+INDEX(INVENTARIO[],MATCH(Tabla2610[[#This Row],[Producto]],INVENTARIO[Producto],0),1)</f>
        <v>Toallita higiénica de 8 unidades</v>
      </c>
      <c r="E115" s="76">
        <v>39</v>
      </c>
      <c r="F115" s="77">
        <f>+INDEX(INVENTARIO[],MATCH(Tabla2610[[#This Row],[Producto]],INVENTARIO[Producto],0),3)</f>
        <v>4725</v>
      </c>
      <c r="G115" s="77">
        <f>+Tabla2610[[#This Row],[Precio de Costo Unitario]]*30%+Tabla2610[[#This Row],[Precio de Costo Unitario]]</f>
        <v>6142.5</v>
      </c>
      <c r="H115" s="77">
        <f>+Tabla2610[[#This Row],[Cantidad Vendida]]*Tabla2610[[#This Row],[Precio de Venta Unitario]]-Tabla2610[[#This Row],[Cantidad Vendida]]*Tabla2610[[#This Row],[Precio de Costo Unitario]]</f>
        <v>55282.5</v>
      </c>
      <c r="I115" s="78" t="str">
        <f>+IF(Tabla2610[[#This Row],[Ganancia TOTAL]]=J115,"✔","✘")</f>
        <v>✔</v>
      </c>
      <c r="J115" s="57">
        <v>55282.5</v>
      </c>
    </row>
    <row r="116" spans="1:10" x14ac:dyDescent="0.3">
      <c r="A116" s="79"/>
      <c r="B116" s="73">
        <v>45202</v>
      </c>
      <c r="C116" s="74" t="s">
        <v>130</v>
      </c>
      <c r="D116" s="75" t="str">
        <f>+INDEX(INVENTARIO[],MATCH(Tabla2610[[#This Row],[Producto]],INVENTARIO[Producto],0),1)</f>
        <v>Desodorante Personal 150 ml</v>
      </c>
      <c r="E116" s="76">
        <v>55</v>
      </c>
      <c r="F116" s="77">
        <f>+INDEX(INVENTARIO[],MATCH(Tabla2610[[#This Row],[Producto]],INVENTARIO[Producto],0),3)</f>
        <v>18686</v>
      </c>
      <c r="G116" s="77">
        <f>+Tabla2610[[#This Row],[Precio de Costo Unitario]]*30%+Tabla2610[[#This Row],[Precio de Costo Unitario]]</f>
        <v>24291.8</v>
      </c>
      <c r="H116" s="77">
        <f>+Tabla2610[[#This Row],[Cantidad Vendida]]*Tabla2610[[#This Row],[Precio de Venta Unitario]]-Tabla2610[[#This Row],[Cantidad Vendida]]*Tabla2610[[#This Row],[Precio de Costo Unitario]]</f>
        <v>308319</v>
      </c>
      <c r="I116" s="78" t="str">
        <f>+IF(Tabla2610[[#This Row],[Ganancia TOTAL]]=J116,"✔","✘")</f>
        <v>✔</v>
      </c>
      <c r="J116" s="57">
        <v>308318.99999999994</v>
      </c>
    </row>
    <row r="117" spans="1:10" x14ac:dyDescent="0.3">
      <c r="A117" s="79"/>
      <c r="B117" s="73">
        <v>45203</v>
      </c>
      <c r="C117" s="74" t="s">
        <v>131</v>
      </c>
      <c r="D117" s="75" t="str">
        <f>+INDEX(INVENTARIO[],MATCH(Tabla2610[[#This Row],[Producto]],INVENTARIO[Producto],0),1)</f>
        <v>Jabón en polvo (500 gr.)</v>
      </c>
      <c r="E117" s="76">
        <v>49</v>
      </c>
      <c r="F117" s="77">
        <f>+INDEX(INVENTARIO[],MATCH(Tabla2610[[#This Row],[Producto]],INVENTARIO[Producto],0),3)</f>
        <v>4707</v>
      </c>
      <c r="G117" s="77">
        <f>+Tabla2610[[#This Row],[Precio de Costo Unitario]]*30%+Tabla2610[[#This Row],[Precio de Costo Unitario]]</f>
        <v>6119.1</v>
      </c>
      <c r="H117" s="77">
        <f>+Tabla2610[[#This Row],[Cantidad Vendida]]*Tabla2610[[#This Row],[Precio de Venta Unitario]]-Tabla2610[[#This Row],[Cantidad Vendida]]*Tabla2610[[#This Row],[Precio de Costo Unitario]]</f>
        <v>69192.900000000023</v>
      </c>
      <c r="I117" s="78" t="str">
        <f>+IF(Tabla2610[[#This Row],[Ganancia TOTAL]]=J117,"✔","✘")</f>
        <v>✔</v>
      </c>
      <c r="J117" s="57">
        <v>69192.900000000023</v>
      </c>
    </row>
    <row r="118" spans="1:10" x14ac:dyDescent="0.3">
      <c r="A118" s="79"/>
      <c r="B118" s="73">
        <v>45204</v>
      </c>
      <c r="C118" s="74" t="s">
        <v>132</v>
      </c>
      <c r="D118" s="75" t="str">
        <f>+INDEX(INVENTARIO[],MATCH(Tabla2610[[#This Row],[Producto]],INVENTARIO[Producto],0),1)</f>
        <v>Papel Higiénico de 4 unidades</v>
      </c>
      <c r="E118" s="76">
        <v>51</v>
      </c>
      <c r="F118" s="77">
        <f>+INDEX(INVENTARIO[],MATCH(Tabla2610[[#This Row],[Producto]],INVENTARIO[Producto],0),3)</f>
        <v>3898</v>
      </c>
      <c r="G118" s="77">
        <f>+Tabla2610[[#This Row],[Precio de Costo Unitario]]*30%+Tabla2610[[#This Row],[Precio de Costo Unitario]]</f>
        <v>5067.3999999999996</v>
      </c>
      <c r="H118" s="77">
        <f>+Tabla2610[[#This Row],[Cantidad Vendida]]*Tabla2610[[#This Row],[Precio de Venta Unitario]]-Tabla2610[[#This Row],[Cantidad Vendida]]*Tabla2610[[#This Row],[Precio de Costo Unitario]]</f>
        <v>59639.399999999994</v>
      </c>
      <c r="I118" s="78" t="str">
        <f>+IF(Tabla2610[[#This Row],[Ganancia TOTAL]]=J118,"✔","✘")</f>
        <v>✔</v>
      </c>
      <c r="J118" s="57">
        <v>59639.39999999998</v>
      </c>
    </row>
    <row r="119" spans="1:10" x14ac:dyDescent="0.3">
      <c r="A119" s="79"/>
      <c r="B119" s="73">
        <v>45205</v>
      </c>
      <c r="C119" s="74" t="s">
        <v>133</v>
      </c>
      <c r="D119" s="75" t="str">
        <f>+INDEX(INVENTARIO[],MATCH(Tabla2610[[#This Row],[Producto]],INVENTARIO[Producto],0),1)</f>
        <v>Detergente (1/2 lt.)</v>
      </c>
      <c r="E119" s="76">
        <v>4</v>
      </c>
      <c r="F119" s="77">
        <f>+INDEX(INVENTARIO[],MATCH(Tabla2610[[#This Row],[Producto]],INVENTARIO[Producto],0),3)</f>
        <v>2955</v>
      </c>
      <c r="G119" s="77">
        <f>+Tabla2610[[#This Row],[Precio de Costo Unitario]]*30%+Tabla2610[[#This Row],[Precio de Costo Unitario]]</f>
        <v>3841.5</v>
      </c>
      <c r="H119" s="77">
        <f>+Tabla2610[[#This Row],[Cantidad Vendida]]*Tabla2610[[#This Row],[Precio de Venta Unitario]]-Tabla2610[[#This Row],[Cantidad Vendida]]*Tabla2610[[#This Row],[Precio de Costo Unitario]]</f>
        <v>3546</v>
      </c>
      <c r="I119" s="78" t="str">
        <f>+IF(Tabla2610[[#This Row],[Ganancia TOTAL]]=J119,"✔","✘")</f>
        <v>✔</v>
      </c>
      <c r="J119" s="57">
        <v>3546</v>
      </c>
    </row>
    <row r="120" spans="1:10" x14ac:dyDescent="0.3">
      <c r="A120" s="79"/>
      <c r="B120" s="73">
        <v>45208</v>
      </c>
      <c r="C120" s="74" t="s">
        <v>134</v>
      </c>
      <c r="D120" s="75" t="str">
        <f>+INDEX(INVENTARIO[],MATCH(Tabla2610[[#This Row],[Producto]],INVENTARIO[Producto],0),1)</f>
        <v>Lavandina (1 lt)</v>
      </c>
      <c r="E120" s="76">
        <v>54</v>
      </c>
      <c r="F120" s="77">
        <f>+INDEX(INVENTARIO[],MATCH(Tabla2610[[#This Row],[Producto]],INVENTARIO[Producto],0),3)</f>
        <v>3648</v>
      </c>
      <c r="G120" s="77">
        <f>+Tabla2610[[#This Row],[Precio de Costo Unitario]]*30%+Tabla2610[[#This Row],[Precio de Costo Unitario]]</f>
        <v>4742.3999999999996</v>
      </c>
      <c r="H120" s="77">
        <f>+Tabla2610[[#This Row],[Cantidad Vendida]]*Tabla2610[[#This Row],[Precio de Venta Unitario]]-Tabla2610[[#This Row],[Cantidad Vendida]]*Tabla2610[[#This Row],[Precio de Costo Unitario]]</f>
        <v>59097.599999999977</v>
      </c>
      <c r="I120" s="78" t="str">
        <f>+IF(Tabla2610[[#This Row],[Ganancia TOTAL]]=J120,"✔","✘")</f>
        <v>✔</v>
      </c>
      <c r="J120" s="57">
        <v>59097.599999999977</v>
      </c>
    </row>
    <row r="121" spans="1:10" x14ac:dyDescent="0.3">
      <c r="A121" s="79"/>
      <c r="B121" s="73">
        <v>45209</v>
      </c>
      <c r="C121" s="74" t="s">
        <v>123</v>
      </c>
      <c r="D121" s="75" t="str">
        <f>+INDEX(INVENTARIO[],MATCH(Tabla2610[[#This Row],[Producto]],INVENTARIO[Producto],0),1)</f>
        <v>Zanahoria (Kg.)</v>
      </c>
      <c r="E121" s="76">
        <v>7</v>
      </c>
      <c r="F121" s="77">
        <f>+INDEX(INVENTARIO[],MATCH(Tabla2610[[#This Row],[Producto]],INVENTARIO[Producto],0),3)</f>
        <v>2365</v>
      </c>
      <c r="G121" s="77">
        <f>+Tabla2610[[#This Row],[Precio de Costo Unitario]]*30%+Tabla2610[[#This Row],[Precio de Costo Unitario]]</f>
        <v>3074.5</v>
      </c>
      <c r="H121" s="77">
        <f>+Tabla2610[[#This Row],[Cantidad Vendida]]*Tabla2610[[#This Row],[Precio de Venta Unitario]]-Tabla2610[[#This Row],[Cantidad Vendida]]*Tabla2610[[#This Row],[Precio de Costo Unitario]]</f>
        <v>4966.5</v>
      </c>
      <c r="I121" s="78" t="str">
        <f>+IF(Tabla2610[[#This Row],[Ganancia TOTAL]]=J121,"✔","✘")</f>
        <v>✔</v>
      </c>
      <c r="J121" s="57">
        <v>4966.5</v>
      </c>
    </row>
    <row r="122" spans="1:10" x14ac:dyDescent="0.3">
      <c r="A122" s="79"/>
      <c r="B122" s="73">
        <v>45210</v>
      </c>
      <c r="C122" s="74" t="s">
        <v>124</v>
      </c>
      <c r="D122" s="75" t="str">
        <f>+INDEX(INVENTARIO[],MATCH(Tabla2610[[#This Row],[Producto]],INVENTARIO[Producto],0),1)</f>
        <v>Zapallo Kg</v>
      </c>
      <c r="E122" s="76">
        <v>47</v>
      </c>
      <c r="F122" s="77">
        <f>+INDEX(INVENTARIO[],MATCH(Tabla2610[[#This Row],[Producto]],INVENTARIO[Producto],0),3)</f>
        <v>6231</v>
      </c>
      <c r="G122" s="77">
        <f>+Tabla2610[[#This Row],[Precio de Costo Unitario]]*30%+Tabla2610[[#This Row],[Precio de Costo Unitario]]</f>
        <v>8100.3</v>
      </c>
      <c r="H122" s="77">
        <f>+Tabla2610[[#This Row],[Cantidad Vendida]]*Tabla2610[[#This Row],[Precio de Venta Unitario]]-Tabla2610[[#This Row],[Cantidad Vendida]]*Tabla2610[[#This Row],[Precio de Costo Unitario]]</f>
        <v>87857.100000000035</v>
      </c>
      <c r="I122" s="78" t="str">
        <f>+IF(Tabla2610[[#This Row],[Ganancia TOTAL]]=J122,"✔","✘")</f>
        <v>✔</v>
      </c>
      <c r="J122" s="57">
        <v>87857.1</v>
      </c>
    </row>
    <row r="123" spans="1:10" x14ac:dyDescent="0.3">
      <c r="A123" s="79"/>
      <c r="B123" s="73">
        <v>45211</v>
      </c>
      <c r="C123" s="74" t="s">
        <v>125</v>
      </c>
      <c r="D123" s="75" t="str">
        <f>+INDEX(INVENTARIO[],MATCH(Tabla2610[[#This Row],[Producto]],INVENTARIO[Producto],0),1)</f>
        <v>Mandioca (Kg.)</v>
      </c>
      <c r="E123" s="76">
        <v>24</v>
      </c>
      <c r="F123" s="77">
        <f>+INDEX(INVENTARIO[],MATCH(Tabla2610[[#This Row],[Producto]],INVENTARIO[Producto],0),3)</f>
        <v>8961</v>
      </c>
      <c r="G123" s="77">
        <f>+Tabla2610[[#This Row],[Precio de Costo Unitario]]*30%+Tabla2610[[#This Row],[Precio de Costo Unitario]]</f>
        <v>11649.3</v>
      </c>
      <c r="H123" s="77">
        <f>+Tabla2610[[#This Row],[Cantidad Vendida]]*Tabla2610[[#This Row],[Precio de Venta Unitario]]-Tabla2610[[#This Row],[Cantidad Vendida]]*Tabla2610[[#This Row],[Precio de Costo Unitario]]</f>
        <v>64519.199999999953</v>
      </c>
      <c r="I123" s="78" t="str">
        <f>+IF(Tabla2610[[#This Row],[Ganancia TOTAL]]=J123,"✔","✘")</f>
        <v>✔</v>
      </c>
      <c r="J123" s="57">
        <v>64519.199999999983</v>
      </c>
    </row>
    <row r="124" spans="1:10" x14ac:dyDescent="0.3">
      <c r="A124" s="79"/>
      <c r="B124" s="73">
        <v>45212</v>
      </c>
      <c r="C124" s="74" t="s">
        <v>126</v>
      </c>
      <c r="D124" s="75" t="str">
        <f>+INDEX(INVENTARIO[],MATCH(Tabla2610[[#This Row],[Producto]],INVENTARIO[Producto],0),1)</f>
        <v>Jabon de Tocador de 125 g</v>
      </c>
      <c r="E124" s="76">
        <v>34</v>
      </c>
      <c r="F124" s="77">
        <f>+INDEX(INVENTARIO[],MATCH(Tabla2610[[#This Row],[Producto]],INVENTARIO[Producto],0),3)</f>
        <v>3475</v>
      </c>
      <c r="G124" s="77">
        <f>+Tabla2610[[#This Row],[Precio de Costo Unitario]]*30%+Tabla2610[[#This Row],[Precio de Costo Unitario]]</f>
        <v>4517.5</v>
      </c>
      <c r="H124" s="77">
        <f>+Tabla2610[[#This Row],[Cantidad Vendida]]*Tabla2610[[#This Row],[Precio de Venta Unitario]]-Tabla2610[[#This Row],[Cantidad Vendida]]*Tabla2610[[#This Row],[Precio de Costo Unitario]]</f>
        <v>35445</v>
      </c>
      <c r="I124" s="78" t="str">
        <f>+IF(Tabla2610[[#This Row],[Ganancia TOTAL]]=J124,"✔","✘")</f>
        <v>✔</v>
      </c>
      <c r="J124" s="57">
        <v>35445</v>
      </c>
    </row>
    <row r="125" spans="1:10" x14ac:dyDescent="0.3">
      <c r="A125" s="79"/>
      <c r="B125" s="73">
        <v>45215</v>
      </c>
      <c r="C125" s="74" t="s">
        <v>127</v>
      </c>
      <c r="D125" s="75" t="str">
        <f>+INDEX(INVENTARIO[],MATCH(Tabla2610[[#This Row],[Producto]],INVENTARIO[Producto],0),1)</f>
        <v>Máquina de afeitar p/ hombre (Por Unidad)</v>
      </c>
      <c r="E125" s="76">
        <v>29</v>
      </c>
      <c r="F125" s="77">
        <f>+INDEX(INVENTARIO[],MATCH(Tabla2610[[#This Row],[Producto]],INVENTARIO[Producto],0),3)</f>
        <v>5205</v>
      </c>
      <c r="G125" s="77">
        <f>+Tabla2610[[#This Row],[Precio de Costo Unitario]]*30%+Tabla2610[[#This Row],[Precio de Costo Unitario]]</f>
        <v>6766.5</v>
      </c>
      <c r="H125" s="77">
        <f>+Tabla2610[[#This Row],[Cantidad Vendida]]*Tabla2610[[#This Row],[Precio de Venta Unitario]]-Tabla2610[[#This Row],[Cantidad Vendida]]*Tabla2610[[#This Row],[Precio de Costo Unitario]]</f>
        <v>45283.5</v>
      </c>
      <c r="I125" s="78" t="str">
        <f>+IF(Tabla2610[[#This Row],[Ganancia TOTAL]]=J125,"✔","✘")</f>
        <v>✔</v>
      </c>
      <c r="J125" s="57">
        <v>45283.5</v>
      </c>
    </row>
    <row r="126" spans="1:10" x14ac:dyDescent="0.3">
      <c r="A126" s="79"/>
      <c r="B126" s="73">
        <v>45216</v>
      </c>
      <c r="C126" s="74" t="s">
        <v>128</v>
      </c>
      <c r="D126" s="75" t="str">
        <f>+INDEX(INVENTARIO[],MATCH(Tabla2610[[#This Row],[Producto]],INVENTARIO[Producto],0),1)</f>
        <v>Máquina de afeitar p/ mujer (Por Unidad)</v>
      </c>
      <c r="E126" s="76">
        <v>4</v>
      </c>
      <c r="F126" s="77">
        <f>+INDEX(INVENTARIO[],MATCH(Tabla2610[[#This Row],[Producto]],INVENTARIO[Producto],0),3)</f>
        <v>7441</v>
      </c>
      <c r="G126" s="77">
        <f>+Tabla2610[[#This Row],[Precio de Costo Unitario]]*30%+Tabla2610[[#This Row],[Precio de Costo Unitario]]</f>
        <v>9673.2999999999993</v>
      </c>
      <c r="H126" s="77">
        <f>+Tabla2610[[#This Row],[Cantidad Vendida]]*Tabla2610[[#This Row],[Precio de Venta Unitario]]-Tabla2610[[#This Row],[Cantidad Vendida]]*Tabla2610[[#This Row],[Precio de Costo Unitario]]</f>
        <v>8929.1999999999971</v>
      </c>
      <c r="I126" s="78" t="str">
        <f>+IF(Tabla2610[[#This Row],[Ganancia TOTAL]]=J126,"✔","✘")</f>
        <v>✔</v>
      </c>
      <c r="J126" s="57">
        <v>8929.1999999999971</v>
      </c>
    </row>
    <row r="127" spans="1:10" x14ac:dyDescent="0.3">
      <c r="A127" s="79"/>
      <c r="B127" s="73">
        <v>45217</v>
      </c>
      <c r="C127" s="74" t="s">
        <v>129</v>
      </c>
      <c r="D127" s="75" t="str">
        <f>+INDEX(INVENTARIO[],MATCH(Tabla2610[[#This Row],[Producto]],INVENTARIO[Producto],0),1)</f>
        <v>Toallita higiénica de 8 unidades</v>
      </c>
      <c r="E127" s="76">
        <v>49</v>
      </c>
      <c r="F127" s="77">
        <f>+INDEX(INVENTARIO[],MATCH(Tabla2610[[#This Row],[Producto]],INVENTARIO[Producto],0),3)</f>
        <v>4725</v>
      </c>
      <c r="G127" s="77">
        <f>+Tabla2610[[#This Row],[Precio de Costo Unitario]]*30%+Tabla2610[[#This Row],[Precio de Costo Unitario]]</f>
        <v>6142.5</v>
      </c>
      <c r="H127" s="77">
        <f>+Tabla2610[[#This Row],[Cantidad Vendida]]*Tabla2610[[#This Row],[Precio de Venta Unitario]]-Tabla2610[[#This Row],[Cantidad Vendida]]*Tabla2610[[#This Row],[Precio de Costo Unitario]]</f>
        <v>69457.5</v>
      </c>
      <c r="I127" s="78" t="str">
        <f>+IF(Tabla2610[[#This Row],[Ganancia TOTAL]]=J127,"✔","✘")</f>
        <v>✔</v>
      </c>
      <c r="J127" s="57">
        <v>69457.5</v>
      </c>
    </row>
    <row r="128" spans="1:10" x14ac:dyDescent="0.3">
      <c r="A128" s="79"/>
      <c r="B128" s="73">
        <v>45218</v>
      </c>
      <c r="C128" s="74" t="s">
        <v>130</v>
      </c>
      <c r="D128" s="75" t="str">
        <f>+INDEX(INVENTARIO[],MATCH(Tabla2610[[#This Row],[Producto]],INVENTARIO[Producto],0),1)</f>
        <v>Desodorante Personal 150 ml</v>
      </c>
      <c r="E128" s="76">
        <v>36</v>
      </c>
      <c r="F128" s="77">
        <f>+INDEX(INVENTARIO[],MATCH(Tabla2610[[#This Row],[Producto]],INVENTARIO[Producto],0),3)</f>
        <v>18686</v>
      </c>
      <c r="G128" s="77">
        <f>+Tabla2610[[#This Row],[Precio de Costo Unitario]]*30%+Tabla2610[[#This Row],[Precio de Costo Unitario]]</f>
        <v>24291.8</v>
      </c>
      <c r="H128" s="77">
        <f>+Tabla2610[[#This Row],[Cantidad Vendida]]*Tabla2610[[#This Row],[Precio de Venta Unitario]]-Tabla2610[[#This Row],[Cantidad Vendida]]*Tabla2610[[#This Row],[Precio de Costo Unitario]]</f>
        <v>201808.79999999993</v>
      </c>
      <c r="I128" s="78" t="str">
        <f>+IF(Tabla2610[[#This Row],[Ganancia TOTAL]]=J128,"✔","✘")</f>
        <v>✔</v>
      </c>
      <c r="J128" s="57">
        <v>201808.8</v>
      </c>
    </row>
    <row r="129" spans="1:10" x14ac:dyDescent="0.3">
      <c r="A129" s="79"/>
      <c r="B129" s="73">
        <v>45219</v>
      </c>
      <c r="C129" s="74" t="s">
        <v>131</v>
      </c>
      <c r="D129" s="75" t="str">
        <f>+INDEX(INVENTARIO[],MATCH(Tabla2610[[#This Row],[Producto]],INVENTARIO[Producto],0),1)</f>
        <v>Jabón en polvo (500 gr.)</v>
      </c>
      <c r="E129" s="76">
        <v>37</v>
      </c>
      <c r="F129" s="77">
        <f>+INDEX(INVENTARIO[],MATCH(Tabla2610[[#This Row],[Producto]],INVENTARIO[Producto],0),3)</f>
        <v>4707</v>
      </c>
      <c r="G129" s="77">
        <f>+Tabla2610[[#This Row],[Precio de Costo Unitario]]*30%+Tabla2610[[#This Row],[Precio de Costo Unitario]]</f>
        <v>6119.1</v>
      </c>
      <c r="H129" s="77">
        <f>+Tabla2610[[#This Row],[Cantidad Vendida]]*Tabla2610[[#This Row],[Precio de Venta Unitario]]-Tabla2610[[#This Row],[Cantidad Vendida]]*Tabla2610[[#This Row],[Precio de Costo Unitario]]</f>
        <v>52247.700000000012</v>
      </c>
      <c r="I129" s="78" t="str">
        <f>+IF(Tabla2610[[#This Row],[Ganancia TOTAL]]=J129,"✔","✘")</f>
        <v>✔</v>
      </c>
      <c r="J129" s="57">
        <v>52247.700000000012</v>
      </c>
    </row>
    <row r="130" spans="1:10" x14ac:dyDescent="0.3">
      <c r="A130" s="79"/>
      <c r="B130" s="73">
        <v>45222</v>
      </c>
      <c r="C130" s="74" t="s">
        <v>132</v>
      </c>
      <c r="D130" s="75" t="str">
        <f>+INDEX(INVENTARIO[],MATCH(Tabla2610[[#This Row],[Producto]],INVENTARIO[Producto],0),1)</f>
        <v>Papel Higiénico de 4 unidades</v>
      </c>
      <c r="E130" s="76">
        <v>1</v>
      </c>
      <c r="F130" s="77">
        <f>+INDEX(INVENTARIO[],MATCH(Tabla2610[[#This Row],[Producto]],INVENTARIO[Producto],0),3)</f>
        <v>3898</v>
      </c>
      <c r="G130" s="77">
        <f>+Tabla2610[[#This Row],[Precio de Costo Unitario]]*30%+Tabla2610[[#This Row],[Precio de Costo Unitario]]</f>
        <v>5067.3999999999996</v>
      </c>
      <c r="H130" s="77">
        <f>+Tabla2610[[#This Row],[Cantidad Vendida]]*Tabla2610[[#This Row],[Precio de Venta Unitario]]-Tabla2610[[#This Row],[Cantidad Vendida]]*Tabla2610[[#This Row],[Precio de Costo Unitario]]</f>
        <v>1169.3999999999996</v>
      </c>
      <c r="I130" s="78" t="str">
        <f>+IF(Tabla2610[[#This Row],[Ganancia TOTAL]]=J130,"✔","✘")</f>
        <v>✔</v>
      </c>
      <c r="J130" s="57">
        <v>1169.3999999999996</v>
      </c>
    </row>
    <row r="131" spans="1:10" x14ac:dyDescent="0.3">
      <c r="A131" s="79"/>
      <c r="B131" s="73">
        <v>45223</v>
      </c>
      <c r="C131" s="74" t="s">
        <v>133</v>
      </c>
      <c r="D131" s="75" t="str">
        <f>+INDEX(INVENTARIO[],MATCH(Tabla2610[[#This Row],[Producto]],INVENTARIO[Producto],0),1)</f>
        <v>Detergente (1/2 lt.)</v>
      </c>
      <c r="E131" s="76">
        <v>46</v>
      </c>
      <c r="F131" s="77">
        <f>+INDEX(INVENTARIO[],MATCH(Tabla2610[[#This Row],[Producto]],INVENTARIO[Producto],0),3)</f>
        <v>2955</v>
      </c>
      <c r="G131" s="77">
        <f>+Tabla2610[[#This Row],[Precio de Costo Unitario]]*30%+Tabla2610[[#This Row],[Precio de Costo Unitario]]</f>
        <v>3841.5</v>
      </c>
      <c r="H131" s="77">
        <f>+Tabla2610[[#This Row],[Cantidad Vendida]]*Tabla2610[[#This Row],[Precio de Venta Unitario]]-Tabla2610[[#This Row],[Cantidad Vendida]]*Tabla2610[[#This Row],[Precio de Costo Unitario]]</f>
        <v>40779</v>
      </c>
      <c r="I131" s="78" t="str">
        <f>+IF(Tabla2610[[#This Row],[Ganancia TOTAL]]=J131,"✔","✘")</f>
        <v>✔</v>
      </c>
      <c r="J131" s="57">
        <v>40779</v>
      </c>
    </row>
    <row r="132" spans="1:10" x14ac:dyDescent="0.3">
      <c r="A132" s="79"/>
      <c r="B132" s="73">
        <v>45224</v>
      </c>
      <c r="C132" s="74" t="s">
        <v>134</v>
      </c>
      <c r="D132" s="75" t="str">
        <f>+INDEX(INVENTARIO[],MATCH(Tabla2610[[#This Row],[Producto]],INVENTARIO[Producto],0),1)</f>
        <v>Lavandina (1 lt)</v>
      </c>
      <c r="E132" s="76">
        <v>48</v>
      </c>
      <c r="F132" s="77">
        <f>+INDEX(INVENTARIO[],MATCH(Tabla2610[[#This Row],[Producto]],INVENTARIO[Producto],0),3)</f>
        <v>3648</v>
      </c>
      <c r="G132" s="77">
        <f>+Tabla2610[[#This Row],[Precio de Costo Unitario]]*30%+Tabla2610[[#This Row],[Precio de Costo Unitario]]</f>
        <v>4742.3999999999996</v>
      </c>
      <c r="H132" s="77">
        <f>+Tabla2610[[#This Row],[Cantidad Vendida]]*Tabla2610[[#This Row],[Precio de Venta Unitario]]-Tabla2610[[#This Row],[Cantidad Vendida]]*Tabla2610[[#This Row],[Precio de Costo Unitario]]</f>
        <v>52531.199999999983</v>
      </c>
      <c r="I132" s="78" t="str">
        <f>+IF(Tabla2610[[#This Row],[Ganancia TOTAL]]=J132,"✔","✘")</f>
        <v>✔</v>
      </c>
      <c r="J132" s="57">
        <v>52531.199999999983</v>
      </c>
    </row>
    <row r="133" spans="1:10" x14ac:dyDescent="0.3">
      <c r="A133" s="79"/>
      <c r="B133" s="73">
        <v>45225</v>
      </c>
      <c r="C133" s="74" t="s">
        <v>107</v>
      </c>
      <c r="D133" s="75" t="str">
        <f>+INDEX(INVENTARIO[],MATCH(Tabla2610[[#This Row],[Producto]],INVENTARIO[Producto],0),1)</f>
        <v>Aceite de soja – 900cc</v>
      </c>
      <c r="E133" s="76">
        <v>32</v>
      </c>
      <c r="F133" s="77">
        <f>+INDEX(INVENTARIO[],MATCH(Tabla2610[[#This Row],[Producto]],INVENTARIO[Producto],0),3)</f>
        <v>9462</v>
      </c>
      <c r="G133" s="77">
        <f>+Tabla2610[[#This Row],[Precio de Costo Unitario]]*30%+Tabla2610[[#This Row],[Precio de Costo Unitario]]</f>
        <v>12300.6</v>
      </c>
      <c r="H133" s="77">
        <f>+Tabla2610[[#This Row],[Cantidad Vendida]]*Tabla2610[[#This Row],[Precio de Venta Unitario]]-Tabla2610[[#This Row],[Cantidad Vendida]]*Tabla2610[[#This Row],[Precio de Costo Unitario]]</f>
        <v>90835.200000000012</v>
      </c>
      <c r="I133" s="78" t="str">
        <f>+IF(Tabla2610[[#This Row],[Ganancia TOTAL]]=J133,"✔","✘")</f>
        <v>✔</v>
      </c>
      <c r="J133" s="57">
        <v>90835.200000000012</v>
      </c>
    </row>
    <row r="134" spans="1:10" x14ac:dyDescent="0.3">
      <c r="A134" s="79"/>
      <c r="B134" s="73">
        <v>45226</v>
      </c>
      <c r="C134" s="74" t="s">
        <v>108</v>
      </c>
      <c r="D134" s="75" t="str">
        <f>+INDEX(INVENTARIO[],MATCH(Tabla2610[[#This Row],[Producto]],INVENTARIO[Producto],0),1)</f>
        <v>Huevos de gallina (1/2doc.)</v>
      </c>
      <c r="E134" s="76">
        <v>25</v>
      </c>
      <c r="F134" s="77">
        <f>+INDEX(INVENTARIO[],MATCH(Tabla2610[[#This Row],[Producto]],INVENTARIO[Producto],0),3)</f>
        <v>4712</v>
      </c>
      <c r="G134" s="77">
        <f>+Tabla2610[[#This Row],[Precio de Costo Unitario]]*30%+Tabla2610[[#This Row],[Precio de Costo Unitario]]</f>
        <v>6125.6</v>
      </c>
      <c r="H134" s="77">
        <f>+Tabla2610[[#This Row],[Cantidad Vendida]]*Tabla2610[[#This Row],[Precio de Venta Unitario]]-Tabla2610[[#This Row],[Cantidad Vendida]]*Tabla2610[[#This Row],[Precio de Costo Unitario]]</f>
        <v>35340</v>
      </c>
      <c r="I134" s="78" t="str">
        <f>+IF(Tabla2610[[#This Row],[Ganancia TOTAL]]=J134,"✔","✘")</f>
        <v>✔</v>
      </c>
      <c r="J134" s="57">
        <v>35340.000000000007</v>
      </c>
    </row>
    <row r="135" spans="1:10" x14ac:dyDescent="0.3">
      <c r="A135" s="79"/>
      <c r="B135" s="73">
        <v>45229</v>
      </c>
      <c r="C135" s="74" t="s">
        <v>109</v>
      </c>
      <c r="D135" s="75" t="str">
        <f>+INDEX(INVENTARIO[],MATCH(Tabla2610[[#This Row],[Producto]],INVENTARIO[Producto],0),1)</f>
        <v>Sal fina (500 gr.)</v>
      </c>
      <c r="E135" s="76">
        <v>15</v>
      </c>
      <c r="F135" s="77">
        <f>+INDEX(INVENTARIO[],MATCH(Tabla2610[[#This Row],[Producto]],INVENTARIO[Producto],0),3)</f>
        <v>570</v>
      </c>
      <c r="G135" s="77">
        <f>+Tabla2610[[#This Row],[Precio de Costo Unitario]]*30%+Tabla2610[[#This Row],[Precio de Costo Unitario]]</f>
        <v>741</v>
      </c>
      <c r="H135" s="77">
        <f>+Tabla2610[[#This Row],[Cantidad Vendida]]*Tabla2610[[#This Row],[Precio de Venta Unitario]]-Tabla2610[[#This Row],[Cantidad Vendida]]*Tabla2610[[#This Row],[Precio de Costo Unitario]]</f>
        <v>2565</v>
      </c>
      <c r="I135" s="78" t="str">
        <f>+IF(Tabla2610[[#This Row],[Ganancia TOTAL]]=J135,"✔","✘")</f>
        <v>✔</v>
      </c>
      <c r="J135" s="57">
        <v>2565</v>
      </c>
    </row>
    <row r="136" spans="1:10" x14ac:dyDescent="0.3">
      <c r="A136" s="79"/>
      <c r="B136" s="73">
        <v>45230</v>
      </c>
      <c r="C136" s="74" t="s">
        <v>110</v>
      </c>
      <c r="D136" s="75" t="str">
        <f>+INDEX(INVENTARIO[],MATCH(Tabla2610[[#This Row],[Producto]],INVENTARIO[Producto],0),1)</f>
        <v>Queso Paraguay (Kg.)</v>
      </c>
      <c r="E136" s="76">
        <v>47</v>
      </c>
      <c r="F136" s="77">
        <f>+INDEX(INVENTARIO[],MATCH(Tabla2610[[#This Row],[Producto]],INVENTARIO[Producto],0),3)</f>
        <v>28015</v>
      </c>
      <c r="G136" s="77">
        <f>+Tabla2610[[#This Row],[Precio de Costo Unitario]]*30%+Tabla2610[[#This Row],[Precio de Costo Unitario]]</f>
        <v>36419.5</v>
      </c>
      <c r="H136" s="77">
        <f>+Tabla2610[[#This Row],[Cantidad Vendida]]*Tabla2610[[#This Row],[Precio de Venta Unitario]]-Tabla2610[[#This Row],[Cantidad Vendida]]*Tabla2610[[#This Row],[Precio de Costo Unitario]]</f>
        <v>395011.5</v>
      </c>
      <c r="I136" s="78" t="str">
        <f>+IF(Tabla2610[[#This Row],[Ganancia TOTAL]]=J136,"✔","✘")</f>
        <v>✔</v>
      </c>
      <c r="J136" s="57">
        <v>395011.5</v>
      </c>
    </row>
    <row r="137" spans="1:10" x14ac:dyDescent="0.3">
      <c r="A137" s="79"/>
      <c r="B137" s="73">
        <v>45231</v>
      </c>
      <c r="C137" s="74" t="s">
        <v>111</v>
      </c>
      <c r="D137" s="75" t="str">
        <f>+INDEX(INVENTARIO[],MATCH(Tabla2610[[#This Row],[Producto]],INVENTARIO[Producto],0),1)</f>
        <v>Queso para Sandwich (Kg.)</v>
      </c>
      <c r="E137" s="76">
        <v>5</v>
      </c>
      <c r="F137" s="77">
        <f>+INDEX(INVENTARIO[],MATCH(Tabla2610[[#This Row],[Producto]],INVENTARIO[Producto],0),3)</f>
        <v>34618</v>
      </c>
      <c r="G137" s="77">
        <f>+Tabla2610[[#This Row],[Precio de Costo Unitario]]*30%+Tabla2610[[#This Row],[Precio de Costo Unitario]]</f>
        <v>45003.4</v>
      </c>
      <c r="H137" s="77">
        <f>+Tabla2610[[#This Row],[Cantidad Vendida]]*Tabla2610[[#This Row],[Precio de Venta Unitario]]-Tabla2610[[#This Row],[Cantidad Vendida]]*Tabla2610[[#This Row],[Precio de Costo Unitario]]</f>
        <v>51927</v>
      </c>
      <c r="I137" s="78" t="str">
        <f>+IF(Tabla2610[[#This Row],[Ganancia TOTAL]]=J137,"✔","✘")</f>
        <v>✔</v>
      </c>
      <c r="J137" s="57">
        <v>51927.000000000007</v>
      </c>
    </row>
    <row r="138" spans="1:10" x14ac:dyDescent="0.3">
      <c r="A138" s="79"/>
      <c r="B138" s="73">
        <v>45232</v>
      </c>
      <c r="C138" s="74" t="s">
        <v>112</v>
      </c>
      <c r="D138" s="75" t="str">
        <f>+INDEX(INVENTARIO[],MATCH(Tabla2610[[#This Row],[Producto]],INVENTARIO[Producto],0),1)</f>
        <v>Leche Entera Sachet – 1lt</v>
      </c>
      <c r="E138" s="76">
        <v>31</v>
      </c>
      <c r="F138" s="77">
        <f>+INDEX(INVENTARIO[],MATCH(Tabla2610[[#This Row],[Producto]],INVENTARIO[Producto],0),3)</f>
        <v>3648</v>
      </c>
      <c r="G138" s="77">
        <f>+Tabla2610[[#This Row],[Precio de Costo Unitario]]*30%+Tabla2610[[#This Row],[Precio de Costo Unitario]]</f>
        <v>4742.3999999999996</v>
      </c>
      <c r="H138" s="77">
        <f>+Tabla2610[[#This Row],[Cantidad Vendida]]*Tabla2610[[#This Row],[Precio de Venta Unitario]]-Tabla2610[[#This Row],[Cantidad Vendida]]*Tabla2610[[#This Row],[Precio de Costo Unitario]]</f>
        <v>33926.399999999994</v>
      </c>
      <c r="I138" s="78" t="str">
        <f>+IF(Tabla2610[[#This Row],[Ganancia TOTAL]]=J138,"✔","✘")</f>
        <v>✔</v>
      </c>
      <c r="J138" s="57">
        <v>33926.399999999987</v>
      </c>
    </row>
    <row r="139" spans="1:10" x14ac:dyDescent="0.3">
      <c r="A139" s="79"/>
      <c r="B139" s="73">
        <v>45233</v>
      </c>
      <c r="C139" s="74" t="s">
        <v>113</v>
      </c>
      <c r="D139" s="75" t="str">
        <f>+INDEX(INVENTARIO[],MATCH(Tabla2610[[#This Row],[Producto]],INVENTARIO[Producto],0),1)</f>
        <v>Leche Entera larga vida – 1 lt.</v>
      </c>
      <c r="E139" s="76">
        <v>14</v>
      </c>
      <c r="F139" s="77">
        <f>+INDEX(INVENTARIO[],MATCH(Tabla2610[[#This Row],[Producto]],INVENTARIO[Producto],0),3)</f>
        <v>4728</v>
      </c>
      <c r="G139" s="77">
        <f>+Tabla2610[[#This Row],[Precio de Costo Unitario]]*30%+Tabla2610[[#This Row],[Precio de Costo Unitario]]</f>
        <v>6146.4</v>
      </c>
      <c r="H139" s="77">
        <f>+Tabla2610[[#This Row],[Cantidad Vendida]]*Tabla2610[[#This Row],[Precio de Venta Unitario]]-Tabla2610[[#This Row],[Cantidad Vendida]]*Tabla2610[[#This Row],[Precio de Costo Unitario]]</f>
        <v>19857.599999999991</v>
      </c>
      <c r="I139" s="78" t="str">
        <f>+IF(Tabla2610[[#This Row],[Ganancia TOTAL]]=J139,"✔","✘")</f>
        <v>✔</v>
      </c>
      <c r="J139" s="57">
        <v>19857.599999999995</v>
      </c>
    </row>
    <row r="140" spans="1:10" x14ac:dyDescent="0.3">
      <c r="A140" s="79"/>
      <c r="B140" s="73">
        <v>45236</v>
      </c>
      <c r="C140" s="74" t="s">
        <v>114</v>
      </c>
      <c r="D140" s="75" t="str">
        <f>+INDEX(INVENTARIO[],MATCH(Tabla2610[[#This Row],[Producto]],INVENTARIO[Producto],0),1)</f>
        <v>Yogurt Entero – 350 gr.</v>
      </c>
      <c r="E140" s="76">
        <v>8</v>
      </c>
      <c r="F140" s="77">
        <f>+INDEX(INVENTARIO[],MATCH(Tabla2610[[#This Row],[Producto]],INVENTARIO[Producto],0),3)</f>
        <v>3163</v>
      </c>
      <c r="G140" s="77">
        <f>+Tabla2610[[#This Row],[Precio de Costo Unitario]]*30%+Tabla2610[[#This Row],[Precio de Costo Unitario]]</f>
        <v>4111.8999999999996</v>
      </c>
      <c r="H140" s="77">
        <f>+Tabla2610[[#This Row],[Cantidad Vendida]]*Tabla2610[[#This Row],[Precio de Venta Unitario]]-Tabla2610[[#This Row],[Cantidad Vendida]]*Tabla2610[[#This Row],[Precio de Costo Unitario]]</f>
        <v>7591.1999999999971</v>
      </c>
      <c r="I140" s="78" t="str">
        <f>+IF(Tabla2610[[#This Row],[Ganancia TOTAL]]=J140,"✔","✘")</f>
        <v>✔</v>
      </c>
      <c r="J140" s="57">
        <v>7591.1999999999971</v>
      </c>
    </row>
    <row r="141" spans="1:10" x14ac:dyDescent="0.3">
      <c r="A141" s="79"/>
      <c r="B141" s="73">
        <v>45237</v>
      </c>
      <c r="C141" s="74" t="s">
        <v>89</v>
      </c>
      <c r="D141" s="75" t="str">
        <f>+INDEX(INVENTARIO[],MATCH(Tabla2610[[#This Row],[Producto]],INVENTARIO[Producto],0),1)</f>
        <v>Pan Felipito (Kg.)</v>
      </c>
      <c r="E141" s="76">
        <v>19</v>
      </c>
      <c r="F141" s="77">
        <f>+INDEX(INVENTARIO[],MATCH(Tabla2610[[#This Row],[Producto]],INVENTARIO[Producto],0),3)</f>
        <v>4941</v>
      </c>
      <c r="G141" s="77">
        <f>+Tabla2610[[#This Row],[Precio de Costo Unitario]]*30%+Tabla2610[[#This Row],[Precio de Costo Unitario]]</f>
        <v>6423.3</v>
      </c>
      <c r="H141" s="77">
        <f>+Tabla2610[[#This Row],[Cantidad Vendida]]*Tabla2610[[#This Row],[Precio de Venta Unitario]]-Tabla2610[[#This Row],[Cantidad Vendida]]*Tabla2610[[#This Row],[Precio de Costo Unitario]]</f>
        <v>28163.699999999997</v>
      </c>
      <c r="I141" s="78" t="str">
        <f>+IF(Tabla2610[[#This Row],[Ganancia TOTAL]]=J141,"✔","✘")</f>
        <v>✔</v>
      </c>
      <c r="J141" s="57">
        <v>28163.700000000004</v>
      </c>
    </row>
    <row r="142" spans="1:10" x14ac:dyDescent="0.3">
      <c r="A142" s="79"/>
      <c r="B142" s="73">
        <v>45238</v>
      </c>
      <c r="C142" s="74" t="s">
        <v>90</v>
      </c>
      <c r="D142" s="75" t="str">
        <f>+INDEX(INVENTARIO[],MATCH(Tabla2610[[#This Row],[Producto]],INVENTARIO[Producto],0),1)</f>
        <v>Galleta (Kg.)</v>
      </c>
      <c r="E142" s="76">
        <v>11</v>
      </c>
      <c r="F142" s="77">
        <f>+INDEX(INVENTARIO[],MATCH(Tabla2610[[#This Row],[Producto]],INVENTARIO[Producto],0),3)</f>
        <v>5281</v>
      </c>
      <c r="G142" s="77">
        <f>+Tabla2610[[#This Row],[Precio de Costo Unitario]]*30%+Tabla2610[[#This Row],[Precio de Costo Unitario]]</f>
        <v>6865.3</v>
      </c>
      <c r="H142" s="77">
        <f>+Tabla2610[[#This Row],[Cantidad Vendida]]*Tabla2610[[#This Row],[Precio de Venta Unitario]]-Tabla2610[[#This Row],[Cantidad Vendida]]*Tabla2610[[#This Row],[Precio de Costo Unitario]]</f>
        <v>17427.300000000003</v>
      </c>
      <c r="I142" s="78" t="str">
        <f>+IF(Tabla2610[[#This Row],[Ganancia TOTAL]]=J142,"✔","✘")</f>
        <v>✔</v>
      </c>
      <c r="J142" s="57">
        <v>17427.300000000003</v>
      </c>
    </row>
    <row r="143" spans="1:10" x14ac:dyDescent="0.3">
      <c r="A143" s="79"/>
      <c r="B143" s="73">
        <v>45239</v>
      </c>
      <c r="C143" s="74" t="s">
        <v>91</v>
      </c>
      <c r="D143" s="75" t="str">
        <f>+INDEX(INVENTARIO[],MATCH(Tabla2610[[#This Row],[Producto]],INVENTARIO[Producto],0),1)</f>
        <v>Coquito (Kg.)</v>
      </c>
      <c r="E143" s="76">
        <v>5</v>
      </c>
      <c r="F143" s="77">
        <f>+INDEX(INVENTARIO[],MATCH(Tabla2610[[#This Row],[Producto]],INVENTARIO[Producto],0),3)</f>
        <v>10765</v>
      </c>
      <c r="G143" s="77">
        <f>+Tabla2610[[#This Row],[Precio de Costo Unitario]]*30%+Tabla2610[[#This Row],[Precio de Costo Unitario]]</f>
        <v>13994.5</v>
      </c>
      <c r="H143" s="77">
        <f>+Tabla2610[[#This Row],[Cantidad Vendida]]*Tabla2610[[#This Row],[Precio de Venta Unitario]]-Tabla2610[[#This Row],[Cantidad Vendida]]*Tabla2610[[#This Row],[Precio de Costo Unitario]]</f>
        <v>16147.5</v>
      </c>
      <c r="I143" s="78" t="str">
        <f>+IF(Tabla2610[[#This Row],[Ganancia TOTAL]]=J143,"✔","✘")</f>
        <v>✔</v>
      </c>
      <c r="J143" s="57">
        <v>16147.5</v>
      </c>
    </row>
    <row r="144" spans="1:10" x14ac:dyDescent="0.3">
      <c r="A144" s="79"/>
      <c r="B144" s="73">
        <v>45240</v>
      </c>
      <c r="C144" s="74" t="s">
        <v>92</v>
      </c>
      <c r="D144" s="75" t="str">
        <f>+INDEX(INVENTARIO[],MATCH(Tabla2610[[#This Row],[Producto]],INVENTARIO[Producto],0),1)</f>
        <v>Pan sándwich ( ½ kg.)</v>
      </c>
      <c r="E144" s="76">
        <v>8</v>
      </c>
      <c r="F144" s="77">
        <f>+INDEX(INVENTARIO[],MATCH(Tabla2610[[#This Row],[Producto]],INVENTARIO[Producto],0),3)</f>
        <v>183</v>
      </c>
      <c r="G144" s="77">
        <f>+Tabla2610[[#This Row],[Precio de Costo Unitario]]*30%+Tabla2610[[#This Row],[Precio de Costo Unitario]]</f>
        <v>237.9</v>
      </c>
      <c r="H144" s="77">
        <f>+Tabla2610[[#This Row],[Cantidad Vendida]]*Tabla2610[[#This Row],[Precio de Venta Unitario]]-Tabla2610[[#This Row],[Cantidad Vendida]]*Tabla2610[[#This Row],[Precio de Costo Unitario]]</f>
        <v>439.20000000000005</v>
      </c>
      <c r="I144" s="78" t="str">
        <f>+IF(Tabla2610[[#This Row],[Ganancia TOTAL]]=J144,"✔","✘")</f>
        <v>✔</v>
      </c>
      <c r="J144" s="57">
        <v>439.20000000000005</v>
      </c>
    </row>
    <row r="145" spans="1:10" x14ac:dyDescent="0.3">
      <c r="A145" s="79"/>
      <c r="B145" s="73">
        <v>45243</v>
      </c>
      <c r="C145" s="74" t="s">
        <v>93</v>
      </c>
      <c r="D145" s="75" t="str">
        <f>+INDEX(INVENTARIO[],MATCH(Tabla2610[[#This Row],[Producto]],INVENTARIO[Producto],0),1)</f>
        <v>Fídeo (Kg.)</v>
      </c>
      <c r="E145" s="76">
        <v>18</v>
      </c>
      <c r="F145" s="77">
        <f>+INDEX(INVENTARIO[],MATCH(Tabla2610[[#This Row],[Producto]],INVENTARIO[Producto],0),3)</f>
        <v>4694</v>
      </c>
      <c r="G145" s="77">
        <f>+Tabla2610[[#This Row],[Precio de Costo Unitario]]*30%+Tabla2610[[#This Row],[Precio de Costo Unitario]]</f>
        <v>6102.2</v>
      </c>
      <c r="H145" s="77">
        <f>+Tabla2610[[#This Row],[Cantidad Vendida]]*Tabla2610[[#This Row],[Precio de Venta Unitario]]-Tabla2610[[#This Row],[Cantidad Vendida]]*Tabla2610[[#This Row],[Precio de Costo Unitario]]</f>
        <v>25347.599999999991</v>
      </c>
      <c r="I145" s="78" t="str">
        <f>+IF(Tabla2610[[#This Row],[Ganancia TOTAL]]=J145,"✔","✘")</f>
        <v>✔</v>
      </c>
      <c r="J145" s="57">
        <v>25347.599999999999</v>
      </c>
    </row>
    <row r="146" spans="1:10" x14ac:dyDescent="0.3">
      <c r="A146" s="79"/>
      <c r="B146" s="73">
        <v>45244</v>
      </c>
      <c r="C146" s="74" t="s">
        <v>94</v>
      </c>
      <c r="D146" s="75" t="str">
        <f>+INDEX(INVENTARIO[],MATCH(Tabla2610[[#This Row],[Producto]],INVENTARIO[Producto],0),1)</f>
        <v>Poroto rojo (Kg.)</v>
      </c>
      <c r="E146" s="76">
        <v>32</v>
      </c>
      <c r="F146" s="77">
        <f>+INDEX(INVENTARIO[],MATCH(Tabla2610[[#This Row],[Producto]],INVENTARIO[Producto],0),3)</f>
        <v>16003</v>
      </c>
      <c r="G146" s="77">
        <f>+Tabla2610[[#This Row],[Precio de Costo Unitario]]*30%+Tabla2610[[#This Row],[Precio de Costo Unitario]]</f>
        <v>20803.900000000001</v>
      </c>
      <c r="H146" s="77">
        <f>+Tabla2610[[#This Row],[Cantidad Vendida]]*Tabla2610[[#This Row],[Precio de Venta Unitario]]-Tabla2610[[#This Row],[Cantidad Vendida]]*Tabla2610[[#This Row],[Precio de Costo Unitario]]</f>
        <v>153628.80000000005</v>
      </c>
      <c r="I146" s="78" t="str">
        <f>+IF(Tabla2610[[#This Row],[Ganancia TOTAL]]=J146,"✔","✘")</f>
        <v>✔</v>
      </c>
      <c r="J146" s="57">
        <v>153628.80000000005</v>
      </c>
    </row>
    <row r="147" spans="1:10" x14ac:dyDescent="0.3">
      <c r="A147" s="79"/>
      <c r="B147" s="73">
        <v>45245</v>
      </c>
      <c r="C147" s="74" t="s">
        <v>95</v>
      </c>
      <c r="D147" s="75" t="str">
        <f>+INDEX(INVENTARIO[],MATCH(Tabla2610[[#This Row],[Producto]],INVENTARIO[Producto],0),1)</f>
        <v>Arroz (Kg.)</v>
      </c>
      <c r="E147" s="76">
        <v>45</v>
      </c>
      <c r="F147" s="77">
        <f>+INDEX(INVENTARIO[],MATCH(Tabla2610[[#This Row],[Producto]],INVENTARIO[Producto],0),3)</f>
        <v>4145</v>
      </c>
      <c r="G147" s="77">
        <f>+Tabla2610[[#This Row],[Precio de Costo Unitario]]*30%+Tabla2610[[#This Row],[Precio de Costo Unitario]]</f>
        <v>5388.5</v>
      </c>
      <c r="H147" s="77">
        <f>+Tabla2610[[#This Row],[Cantidad Vendida]]*Tabla2610[[#This Row],[Precio de Venta Unitario]]-Tabla2610[[#This Row],[Cantidad Vendida]]*Tabla2610[[#This Row],[Precio de Costo Unitario]]</f>
        <v>55957.5</v>
      </c>
      <c r="I147" s="78" t="str">
        <f>+IF(Tabla2610[[#This Row],[Ganancia TOTAL]]=J147,"✔","✘")</f>
        <v>✔</v>
      </c>
      <c r="J147" s="57">
        <v>55957.5</v>
      </c>
    </row>
    <row r="148" spans="1:10" x14ac:dyDescent="0.3">
      <c r="A148" s="79"/>
      <c r="B148" s="73">
        <v>45246</v>
      </c>
      <c r="C148" s="74" t="s">
        <v>96</v>
      </c>
      <c r="D148" s="75" t="str">
        <f>+INDEX(INVENTARIO[],MATCH(Tabla2610[[#This Row],[Producto]],INVENTARIO[Producto],0),1)</f>
        <v>Azúcar (Kg.)</v>
      </c>
      <c r="E148" s="76">
        <v>6</v>
      </c>
      <c r="F148" s="77">
        <f>+INDEX(INVENTARIO[],MATCH(Tabla2610[[#This Row],[Producto]],INVENTARIO[Producto],0),3)</f>
        <v>4744</v>
      </c>
      <c r="G148" s="77">
        <f>+Tabla2610[[#This Row],[Precio de Costo Unitario]]*30%+Tabla2610[[#This Row],[Precio de Costo Unitario]]</f>
        <v>6167.2</v>
      </c>
      <c r="H148" s="77">
        <f>+Tabla2610[[#This Row],[Cantidad Vendida]]*Tabla2610[[#This Row],[Precio de Venta Unitario]]-Tabla2610[[#This Row],[Cantidad Vendida]]*Tabla2610[[#This Row],[Precio de Costo Unitario]]</f>
        <v>8539.1999999999971</v>
      </c>
      <c r="I148" s="78" t="str">
        <f>+IF(Tabla2610[[#This Row],[Ganancia TOTAL]]=J148,"✔","✘")</f>
        <v>✔</v>
      </c>
      <c r="J148" s="57">
        <v>8539.1999999999989</v>
      </c>
    </row>
    <row r="149" spans="1:10" x14ac:dyDescent="0.3">
      <c r="A149" s="79"/>
      <c r="B149" s="73">
        <v>45247</v>
      </c>
      <c r="C149" s="74" t="s">
        <v>97</v>
      </c>
      <c r="D149" s="75" t="str">
        <f>+INDEX(INVENTARIO[],MATCH(Tabla2610[[#This Row],[Producto]],INVENTARIO[Producto],0),1)</f>
        <v>Harina de trigo (Kg.)</v>
      </c>
      <c r="E149" s="76">
        <v>22</v>
      </c>
      <c r="F149" s="77">
        <f>+INDEX(INVENTARIO[],MATCH(Tabla2610[[#This Row],[Producto]],INVENTARIO[Producto],0),3)</f>
        <v>3112</v>
      </c>
      <c r="G149" s="77">
        <f>+Tabla2610[[#This Row],[Precio de Costo Unitario]]*30%+Tabla2610[[#This Row],[Precio de Costo Unitario]]</f>
        <v>4045.6</v>
      </c>
      <c r="H149" s="77">
        <f>+Tabla2610[[#This Row],[Cantidad Vendida]]*Tabla2610[[#This Row],[Precio de Venta Unitario]]-Tabla2610[[#This Row],[Cantidad Vendida]]*Tabla2610[[#This Row],[Precio de Costo Unitario]]</f>
        <v>20539.199999999997</v>
      </c>
      <c r="I149" s="78" t="str">
        <f>+IF(Tabla2610[[#This Row],[Ganancia TOTAL]]=J149,"✔","✘")</f>
        <v>✔</v>
      </c>
      <c r="J149" s="57">
        <v>20539.199999999997</v>
      </c>
    </row>
    <row r="150" spans="1:10" x14ac:dyDescent="0.3">
      <c r="A150" s="79"/>
      <c r="B150" s="73">
        <v>45250</v>
      </c>
      <c r="C150" s="74" t="s">
        <v>98</v>
      </c>
      <c r="D150" s="75" t="str">
        <f>+INDEX(INVENTARIO[],MATCH(Tabla2610[[#This Row],[Producto]],INVENTARIO[Producto],0),1)</f>
        <v>Harina de maíz (Kg.)</v>
      </c>
      <c r="E150" s="76">
        <v>23</v>
      </c>
      <c r="F150" s="77">
        <f>+INDEX(INVENTARIO[],MATCH(Tabla2610[[#This Row],[Producto]],INVENTARIO[Producto],0),3)</f>
        <v>7719</v>
      </c>
      <c r="G150" s="77">
        <f>+Tabla2610[[#This Row],[Precio de Costo Unitario]]*30%+Tabla2610[[#This Row],[Precio de Costo Unitario]]</f>
        <v>10034.700000000001</v>
      </c>
      <c r="H150" s="77">
        <f>+Tabla2610[[#This Row],[Cantidad Vendida]]*Tabla2610[[#This Row],[Precio de Venta Unitario]]-Tabla2610[[#This Row],[Cantidad Vendida]]*Tabla2610[[#This Row],[Precio de Costo Unitario]]</f>
        <v>53261.100000000006</v>
      </c>
      <c r="I150" s="78" t="str">
        <f>+IF(Tabla2610[[#This Row],[Ganancia TOTAL]]=J150,"✔","✘")</f>
        <v>✔</v>
      </c>
      <c r="J150" s="57">
        <v>53261.10000000002</v>
      </c>
    </row>
    <row r="151" spans="1:10" x14ac:dyDescent="0.3">
      <c r="A151" s="79"/>
      <c r="B151" s="73">
        <v>45251</v>
      </c>
      <c r="C151" s="74" t="s">
        <v>99</v>
      </c>
      <c r="D151" s="75" t="str">
        <f>+INDEX(INVENTARIO[],MATCH(Tabla2610[[#This Row],[Producto]],INVENTARIO[Producto],0),1)</f>
        <v>Locro (Kg.)</v>
      </c>
      <c r="E151" s="76">
        <v>33</v>
      </c>
      <c r="F151" s="77">
        <f>+INDEX(INVENTARIO[],MATCH(Tabla2610[[#This Row],[Producto]],INVENTARIO[Producto],0),3)</f>
        <v>6758</v>
      </c>
      <c r="G151" s="77">
        <f>+Tabla2610[[#This Row],[Precio de Costo Unitario]]*30%+Tabla2610[[#This Row],[Precio de Costo Unitario]]</f>
        <v>8785.4</v>
      </c>
      <c r="H151" s="77">
        <f>+Tabla2610[[#This Row],[Cantidad Vendida]]*Tabla2610[[#This Row],[Precio de Venta Unitario]]-Tabla2610[[#This Row],[Cantidad Vendida]]*Tabla2610[[#This Row],[Precio de Costo Unitario]]</f>
        <v>66904.200000000012</v>
      </c>
      <c r="I151" s="78" t="str">
        <f>+IF(Tabla2610[[#This Row],[Ganancia TOTAL]]=J151,"✔","✘")</f>
        <v>✔</v>
      </c>
      <c r="J151" s="57">
        <v>66904.199999999983</v>
      </c>
    </row>
    <row r="152" spans="1:10" x14ac:dyDescent="0.3">
      <c r="A152" s="79"/>
      <c r="B152" s="73">
        <v>45252</v>
      </c>
      <c r="C152" s="74" t="s">
        <v>100</v>
      </c>
      <c r="D152" s="75" t="str">
        <f>+INDEX(INVENTARIO[],MATCH(Tabla2610[[#This Row],[Producto]],INVENTARIO[Producto],0),1)</f>
        <v>Carne de res</v>
      </c>
      <c r="E152" s="76">
        <v>18</v>
      </c>
      <c r="F152" s="77">
        <f>+INDEX(INVENTARIO[],MATCH(Tabla2610[[#This Row],[Producto]],INVENTARIO[Producto],0),3)</f>
        <v>15900</v>
      </c>
      <c r="G152" s="77">
        <f>+Tabla2610[[#This Row],[Precio de Costo Unitario]]*30%+Tabla2610[[#This Row],[Precio de Costo Unitario]]</f>
        <v>20670</v>
      </c>
      <c r="H152" s="77">
        <f>+Tabla2610[[#This Row],[Cantidad Vendida]]*Tabla2610[[#This Row],[Precio de Venta Unitario]]-Tabla2610[[#This Row],[Cantidad Vendida]]*Tabla2610[[#This Row],[Precio de Costo Unitario]]</f>
        <v>85860</v>
      </c>
      <c r="I152" s="78" t="str">
        <f>+IF(Tabla2610[[#This Row],[Ganancia TOTAL]]=J152,"✔","✘")</f>
        <v>✔</v>
      </c>
      <c r="J152" s="57">
        <v>85860</v>
      </c>
    </row>
    <row r="153" spans="1:10" x14ac:dyDescent="0.3">
      <c r="A153" s="79"/>
      <c r="B153" s="73">
        <v>45253</v>
      </c>
      <c r="C153" s="74" t="s">
        <v>101</v>
      </c>
      <c r="D153" s="75" t="str">
        <f>+INDEX(INVENTARIO[],MATCH(Tabla2610[[#This Row],[Producto]],INVENTARIO[Producto],0),1)</f>
        <v>Carne de cerdo.</v>
      </c>
      <c r="E153" s="76">
        <v>23</v>
      </c>
      <c r="F153" s="77">
        <f>+INDEX(INVENTARIO[],MATCH(Tabla2610[[#This Row],[Producto]],INVENTARIO[Producto],0),3)</f>
        <v>14805</v>
      </c>
      <c r="G153" s="77">
        <f>+Tabla2610[[#This Row],[Precio de Costo Unitario]]*30%+Tabla2610[[#This Row],[Precio de Costo Unitario]]</f>
        <v>19246.5</v>
      </c>
      <c r="H153" s="77">
        <f>+Tabla2610[[#This Row],[Cantidad Vendida]]*Tabla2610[[#This Row],[Precio de Venta Unitario]]-Tabla2610[[#This Row],[Cantidad Vendida]]*Tabla2610[[#This Row],[Precio de Costo Unitario]]</f>
        <v>102154.5</v>
      </c>
      <c r="I153" s="78" t="str">
        <f>+IF(Tabla2610[[#This Row],[Ganancia TOTAL]]=J153,"✔","✘")</f>
        <v>✔</v>
      </c>
      <c r="J153" s="57">
        <v>102154.5</v>
      </c>
    </row>
    <row r="154" spans="1:10" x14ac:dyDescent="0.3">
      <c r="A154" s="79"/>
      <c r="B154" s="73">
        <v>45254</v>
      </c>
      <c r="C154" s="74" t="s">
        <v>102</v>
      </c>
      <c r="D154" s="75" t="str">
        <f>+INDEX(INVENTARIO[],MATCH(Tabla2610[[#This Row],[Producto]],INVENTARIO[Producto],0),1)</f>
        <v>Pollo</v>
      </c>
      <c r="E154" s="76">
        <v>1</v>
      </c>
      <c r="F154" s="77">
        <f>+INDEX(INVENTARIO[],MATCH(Tabla2610[[#This Row],[Producto]],INVENTARIO[Producto],0),3)</f>
        <v>12950</v>
      </c>
      <c r="G154" s="77">
        <f>+Tabla2610[[#This Row],[Precio de Costo Unitario]]*30%+Tabla2610[[#This Row],[Precio de Costo Unitario]]</f>
        <v>16835</v>
      </c>
      <c r="H154" s="77">
        <f>+Tabla2610[[#This Row],[Cantidad Vendida]]*Tabla2610[[#This Row],[Precio de Venta Unitario]]-Tabla2610[[#This Row],[Cantidad Vendida]]*Tabla2610[[#This Row],[Precio de Costo Unitario]]</f>
        <v>3885</v>
      </c>
      <c r="I154" s="78" t="str">
        <f>+IF(Tabla2610[[#This Row],[Ganancia TOTAL]]=J154,"✔","✘")</f>
        <v>✔</v>
      </c>
      <c r="J154" s="57">
        <v>3885</v>
      </c>
    </row>
    <row r="155" spans="1:10" x14ac:dyDescent="0.3">
      <c r="A155" s="79"/>
      <c r="B155" s="73">
        <v>45257</v>
      </c>
      <c r="C155" s="74" t="s">
        <v>103</v>
      </c>
      <c r="D155" s="75" t="str">
        <f>+INDEX(INVENTARIO[],MATCH(Tabla2610[[#This Row],[Producto]],INVENTARIO[Producto],0),1)</f>
        <v>Yerba Mate (Paq. 1 Kl.)</v>
      </c>
      <c r="E155" s="76">
        <v>27</v>
      </c>
      <c r="F155" s="77">
        <f>+INDEX(INVENTARIO[],MATCH(Tabla2610[[#This Row],[Producto]],INVENTARIO[Producto],0),3)</f>
        <v>14003</v>
      </c>
      <c r="G155" s="77">
        <f>+Tabla2610[[#This Row],[Precio de Costo Unitario]]*30%+Tabla2610[[#This Row],[Precio de Costo Unitario]]</f>
        <v>18203.900000000001</v>
      </c>
      <c r="H155" s="77">
        <f>+Tabla2610[[#This Row],[Cantidad Vendida]]*Tabla2610[[#This Row],[Precio de Venta Unitario]]-Tabla2610[[#This Row],[Cantidad Vendida]]*Tabla2610[[#This Row],[Precio de Costo Unitario]]</f>
        <v>113424.30000000005</v>
      </c>
      <c r="I155" s="78" t="str">
        <f>+IF(Tabla2610[[#This Row],[Ganancia TOTAL]]=J155,"✔","✘")</f>
        <v>✔</v>
      </c>
      <c r="J155" s="57">
        <v>113424.30000000005</v>
      </c>
    </row>
    <row r="156" spans="1:10" x14ac:dyDescent="0.3">
      <c r="A156" s="79"/>
      <c r="B156" s="73">
        <v>45258</v>
      </c>
      <c r="C156" s="74" t="s">
        <v>104</v>
      </c>
      <c r="D156" s="75" t="str">
        <f>+INDEX(INVENTARIO[],MATCH(Tabla2610[[#This Row],[Producto]],INVENTARIO[Producto],0),1)</f>
        <v>Aceite de Girasol – 900cc</v>
      </c>
      <c r="E156" s="76">
        <v>33</v>
      </c>
      <c r="F156" s="77">
        <f>+INDEX(INVENTARIO[],MATCH(Tabla2610[[#This Row],[Producto]],INVENTARIO[Producto],0),3)</f>
        <v>11110</v>
      </c>
      <c r="G156" s="77">
        <f>+Tabla2610[[#This Row],[Precio de Costo Unitario]]*30%+Tabla2610[[#This Row],[Precio de Costo Unitario]]</f>
        <v>14443</v>
      </c>
      <c r="H156" s="77">
        <f>+Tabla2610[[#This Row],[Cantidad Vendida]]*Tabla2610[[#This Row],[Precio de Venta Unitario]]-Tabla2610[[#This Row],[Cantidad Vendida]]*Tabla2610[[#This Row],[Precio de Costo Unitario]]</f>
        <v>109989</v>
      </c>
      <c r="I156" s="78" t="str">
        <f>+IF(Tabla2610[[#This Row],[Ganancia TOTAL]]=J156,"✔","✘")</f>
        <v>✔</v>
      </c>
      <c r="J156" s="57">
        <v>109989</v>
      </c>
    </row>
    <row r="157" spans="1:10" x14ac:dyDescent="0.3">
      <c r="A157" s="79"/>
      <c r="B157" s="73">
        <v>45259</v>
      </c>
      <c r="C157" s="74" t="s">
        <v>105</v>
      </c>
      <c r="D157" s="75" t="str">
        <f>+INDEX(INVENTARIO[],MATCH(Tabla2610[[#This Row],[Producto]],INVENTARIO[Producto],0),1)</f>
        <v>Vinagre de 750 ml</v>
      </c>
      <c r="E157" s="76">
        <v>32</v>
      </c>
      <c r="F157" s="77">
        <f>+INDEX(INVENTARIO[],MATCH(Tabla2610[[#This Row],[Producto]],INVENTARIO[Producto],0),3)</f>
        <v>5845</v>
      </c>
      <c r="G157" s="77">
        <f>+Tabla2610[[#This Row],[Precio de Costo Unitario]]*30%+Tabla2610[[#This Row],[Precio de Costo Unitario]]</f>
        <v>7598.5</v>
      </c>
      <c r="H157" s="77">
        <f>+Tabla2610[[#This Row],[Cantidad Vendida]]*Tabla2610[[#This Row],[Precio de Venta Unitario]]-Tabla2610[[#This Row],[Cantidad Vendida]]*Tabla2610[[#This Row],[Precio de Costo Unitario]]</f>
        <v>56112</v>
      </c>
      <c r="I157" s="78" t="str">
        <f>+IF(Tabla2610[[#This Row],[Ganancia TOTAL]]=J157,"✔","✘")</f>
        <v>✔</v>
      </c>
      <c r="J157" s="57">
        <v>56112</v>
      </c>
    </row>
    <row r="158" spans="1:10" x14ac:dyDescent="0.3">
      <c r="A158" s="79"/>
      <c r="B158" s="73">
        <v>45260</v>
      </c>
      <c r="C158" s="74" t="s">
        <v>106</v>
      </c>
      <c r="D158" s="75" t="str">
        <f>+INDEX(INVENTARIO[],MATCH(Tabla2610[[#This Row],[Producto]],INVENTARIO[Producto],0),1)</f>
        <v>Salsa de Soja 450g</v>
      </c>
      <c r="E158" s="76">
        <v>50</v>
      </c>
      <c r="F158" s="77">
        <f>+INDEX(INVENTARIO[],MATCH(Tabla2610[[#This Row],[Producto]],INVENTARIO[Producto],0),3)</f>
        <v>4443</v>
      </c>
      <c r="G158" s="77">
        <f>+Tabla2610[[#This Row],[Precio de Costo Unitario]]*30%+Tabla2610[[#This Row],[Precio de Costo Unitario]]</f>
        <v>5775.9</v>
      </c>
      <c r="H158" s="77">
        <f>+Tabla2610[[#This Row],[Cantidad Vendida]]*Tabla2610[[#This Row],[Precio de Venta Unitario]]-Tabla2610[[#This Row],[Cantidad Vendida]]*Tabla2610[[#This Row],[Precio de Costo Unitario]]</f>
        <v>66645</v>
      </c>
      <c r="I158" s="78" t="str">
        <f>+IF(Tabla2610[[#This Row],[Ganancia TOTAL]]=J158,"✔","✘")</f>
        <v>✔</v>
      </c>
      <c r="J158" s="57">
        <v>66644.999999999985</v>
      </c>
    </row>
    <row r="159" spans="1:10" x14ac:dyDescent="0.3">
      <c r="A159" s="79"/>
      <c r="B159" s="73">
        <v>45261</v>
      </c>
      <c r="C159" s="74" t="s">
        <v>107</v>
      </c>
      <c r="D159" s="75" t="str">
        <f>+INDEX(INVENTARIO[],MATCH(Tabla2610[[#This Row],[Producto]],INVENTARIO[Producto],0),1)</f>
        <v>Aceite de soja – 900cc</v>
      </c>
      <c r="E159" s="76">
        <v>39</v>
      </c>
      <c r="F159" s="77">
        <f>+INDEX(INVENTARIO[],MATCH(Tabla2610[[#This Row],[Producto]],INVENTARIO[Producto],0),3)</f>
        <v>9462</v>
      </c>
      <c r="G159" s="77">
        <f>+Tabla2610[[#This Row],[Precio de Costo Unitario]]*30%+Tabla2610[[#This Row],[Precio de Costo Unitario]]</f>
        <v>12300.6</v>
      </c>
      <c r="H159" s="77">
        <f>+Tabla2610[[#This Row],[Cantidad Vendida]]*Tabla2610[[#This Row],[Precio de Venta Unitario]]-Tabla2610[[#This Row],[Cantidad Vendida]]*Tabla2610[[#This Row],[Precio de Costo Unitario]]</f>
        <v>110705.40000000002</v>
      </c>
      <c r="I159" s="78" t="str">
        <f>+IF(Tabla2610[[#This Row],[Ganancia TOTAL]]=J159,"✔","✘")</f>
        <v>✔</v>
      </c>
      <c r="J159" s="57">
        <v>110705.40000000001</v>
      </c>
    </row>
    <row r="160" spans="1:10" x14ac:dyDescent="0.3">
      <c r="A160" s="79"/>
      <c r="B160" s="73">
        <v>45264</v>
      </c>
      <c r="C160" s="74" t="s">
        <v>108</v>
      </c>
      <c r="D160" s="75" t="str">
        <f>+INDEX(INVENTARIO[],MATCH(Tabla2610[[#This Row],[Producto]],INVENTARIO[Producto],0),1)</f>
        <v>Huevos de gallina (1/2doc.)</v>
      </c>
      <c r="E160" s="76">
        <v>7</v>
      </c>
      <c r="F160" s="77">
        <f>+INDEX(INVENTARIO[],MATCH(Tabla2610[[#This Row],[Producto]],INVENTARIO[Producto],0),3)</f>
        <v>4712</v>
      </c>
      <c r="G160" s="77">
        <f>+Tabla2610[[#This Row],[Precio de Costo Unitario]]*30%+Tabla2610[[#This Row],[Precio de Costo Unitario]]</f>
        <v>6125.6</v>
      </c>
      <c r="H160" s="77">
        <f>+Tabla2610[[#This Row],[Cantidad Vendida]]*Tabla2610[[#This Row],[Precio de Venta Unitario]]-Tabla2610[[#This Row],[Cantidad Vendida]]*Tabla2610[[#This Row],[Precio de Costo Unitario]]</f>
        <v>9895.2000000000044</v>
      </c>
      <c r="I160" s="78" t="str">
        <f>+IF(Tabla2610[[#This Row],[Ganancia TOTAL]]=J160,"✔","✘")</f>
        <v>✔</v>
      </c>
      <c r="J160" s="57">
        <v>9895.2000000000025</v>
      </c>
    </row>
    <row r="161" spans="1:10" x14ac:dyDescent="0.3">
      <c r="A161" s="79"/>
      <c r="B161" s="73">
        <v>45265</v>
      </c>
      <c r="C161" s="74" t="s">
        <v>109</v>
      </c>
      <c r="D161" s="75" t="str">
        <f>+INDEX(INVENTARIO[],MATCH(Tabla2610[[#This Row],[Producto]],INVENTARIO[Producto],0),1)</f>
        <v>Sal fina (500 gr.)</v>
      </c>
      <c r="E161" s="76">
        <v>7</v>
      </c>
      <c r="F161" s="77">
        <f>+INDEX(INVENTARIO[],MATCH(Tabla2610[[#This Row],[Producto]],INVENTARIO[Producto],0),3)</f>
        <v>570</v>
      </c>
      <c r="G161" s="77">
        <f>+Tabla2610[[#This Row],[Precio de Costo Unitario]]*30%+Tabla2610[[#This Row],[Precio de Costo Unitario]]</f>
        <v>741</v>
      </c>
      <c r="H161" s="77">
        <f>+Tabla2610[[#This Row],[Cantidad Vendida]]*Tabla2610[[#This Row],[Precio de Venta Unitario]]-Tabla2610[[#This Row],[Cantidad Vendida]]*Tabla2610[[#This Row],[Precio de Costo Unitario]]</f>
        <v>1197</v>
      </c>
      <c r="I161" s="78" t="str">
        <f>+IF(Tabla2610[[#This Row],[Ganancia TOTAL]]=J161,"✔","✘")</f>
        <v>✔</v>
      </c>
      <c r="J161" s="57">
        <v>1197</v>
      </c>
    </row>
    <row r="162" spans="1:10" x14ac:dyDescent="0.3">
      <c r="A162" s="79"/>
      <c r="B162" s="73">
        <v>45266</v>
      </c>
      <c r="C162" s="74" t="s">
        <v>110</v>
      </c>
      <c r="D162" s="75" t="str">
        <f>+INDEX(INVENTARIO[],MATCH(Tabla2610[[#This Row],[Producto]],INVENTARIO[Producto],0),1)</f>
        <v>Queso Paraguay (Kg.)</v>
      </c>
      <c r="E162" s="76">
        <v>20</v>
      </c>
      <c r="F162" s="77">
        <f>+INDEX(INVENTARIO[],MATCH(Tabla2610[[#This Row],[Producto]],INVENTARIO[Producto],0),3)</f>
        <v>28015</v>
      </c>
      <c r="G162" s="77">
        <f>+Tabla2610[[#This Row],[Precio de Costo Unitario]]*30%+Tabla2610[[#This Row],[Precio de Costo Unitario]]</f>
        <v>36419.5</v>
      </c>
      <c r="H162" s="77">
        <f>+Tabla2610[[#This Row],[Cantidad Vendida]]*Tabla2610[[#This Row],[Precio de Venta Unitario]]-Tabla2610[[#This Row],[Cantidad Vendida]]*Tabla2610[[#This Row],[Precio de Costo Unitario]]</f>
        <v>168090</v>
      </c>
      <c r="I162" s="78" t="str">
        <f>+IF(Tabla2610[[#This Row],[Ganancia TOTAL]]=J162,"✔","✘")</f>
        <v>✔</v>
      </c>
      <c r="J162" s="57">
        <v>168090</v>
      </c>
    </row>
    <row r="163" spans="1:10" x14ac:dyDescent="0.3">
      <c r="A163" s="79"/>
      <c r="B163" s="73">
        <v>45267</v>
      </c>
      <c r="C163" s="74" t="s">
        <v>111</v>
      </c>
      <c r="D163" s="75" t="str">
        <f>+INDEX(INVENTARIO[],MATCH(Tabla2610[[#This Row],[Producto]],INVENTARIO[Producto],0),1)</f>
        <v>Queso para Sandwich (Kg.)</v>
      </c>
      <c r="E163" s="76">
        <v>40</v>
      </c>
      <c r="F163" s="77">
        <f>+INDEX(INVENTARIO[],MATCH(Tabla2610[[#This Row],[Producto]],INVENTARIO[Producto],0),3)</f>
        <v>34618</v>
      </c>
      <c r="G163" s="77">
        <f>+Tabla2610[[#This Row],[Precio de Costo Unitario]]*30%+Tabla2610[[#This Row],[Precio de Costo Unitario]]</f>
        <v>45003.4</v>
      </c>
      <c r="H163" s="77">
        <f>+Tabla2610[[#This Row],[Cantidad Vendida]]*Tabla2610[[#This Row],[Precio de Venta Unitario]]-Tabla2610[[#This Row],[Cantidad Vendida]]*Tabla2610[[#This Row],[Precio de Costo Unitario]]</f>
        <v>415416</v>
      </c>
      <c r="I163" s="78" t="str">
        <f>+IF(Tabla2610[[#This Row],[Ganancia TOTAL]]=J163,"✔","✘")</f>
        <v>✔</v>
      </c>
      <c r="J163" s="57">
        <v>415416.00000000006</v>
      </c>
    </row>
    <row r="164" spans="1:10" x14ac:dyDescent="0.3">
      <c r="A164" s="79"/>
      <c r="B164" s="73">
        <v>45268</v>
      </c>
      <c r="C164" s="74" t="s">
        <v>112</v>
      </c>
      <c r="D164" s="75" t="str">
        <f>+INDEX(INVENTARIO[],MATCH(Tabla2610[[#This Row],[Producto]],INVENTARIO[Producto],0),1)</f>
        <v>Leche Entera Sachet – 1lt</v>
      </c>
      <c r="E164" s="76">
        <v>14</v>
      </c>
      <c r="F164" s="77">
        <f>+INDEX(INVENTARIO[],MATCH(Tabla2610[[#This Row],[Producto]],INVENTARIO[Producto],0),3)</f>
        <v>3648</v>
      </c>
      <c r="G164" s="77">
        <f>+Tabla2610[[#This Row],[Precio de Costo Unitario]]*30%+Tabla2610[[#This Row],[Precio de Costo Unitario]]</f>
        <v>4742.3999999999996</v>
      </c>
      <c r="H164" s="77">
        <f>+Tabla2610[[#This Row],[Cantidad Vendida]]*Tabla2610[[#This Row],[Precio de Venta Unitario]]-Tabla2610[[#This Row],[Cantidad Vendida]]*Tabla2610[[#This Row],[Precio de Costo Unitario]]</f>
        <v>15321.599999999991</v>
      </c>
      <c r="I164" s="78" t="str">
        <f>+IF(Tabla2610[[#This Row],[Ganancia TOTAL]]=J164,"✔","✘")</f>
        <v>✔</v>
      </c>
      <c r="J164" s="57">
        <v>15321.599999999995</v>
      </c>
    </row>
    <row r="165" spans="1:10" x14ac:dyDescent="0.3">
      <c r="A165" s="79"/>
      <c r="B165" s="73">
        <v>45271</v>
      </c>
      <c r="C165" s="74" t="s">
        <v>113</v>
      </c>
      <c r="D165" s="75" t="str">
        <f>+INDEX(INVENTARIO[],MATCH(Tabla2610[[#This Row],[Producto]],INVENTARIO[Producto],0),1)</f>
        <v>Leche Entera larga vida – 1 lt.</v>
      </c>
      <c r="E165" s="76">
        <v>3</v>
      </c>
      <c r="F165" s="77">
        <f>+INDEX(INVENTARIO[],MATCH(Tabla2610[[#This Row],[Producto]],INVENTARIO[Producto],0),3)</f>
        <v>4728</v>
      </c>
      <c r="G165" s="77">
        <f>+Tabla2610[[#This Row],[Precio de Costo Unitario]]*30%+Tabla2610[[#This Row],[Precio de Costo Unitario]]</f>
        <v>6146.4</v>
      </c>
      <c r="H165" s="77">
        <f>+Tabla2610[[#This Row],[Cantidad Vendida]]*Tabla2610[[#This Row],[Precio de Venta Unitario]]-Tabla2610[[#This Row],[Cantidad Vendida]]*Tabla2610[[#This Row],[Precio de Costo Unitario]]</f>
        <v>4255.1999999999971</v>
      </c>
      <c r="I165" s="78" t="str">
        <f>+IF(Tabla2610[[#This Row],[Ganancia TOTAL]]=J165,"✔","✘")</f>
        <v>✔</v>
      </c>
      <c r="J165" s="57">
        <v>4255.1999999999989</v>
      </c>
    </row>
    <row r="166" spans="1:10" x14ac:dyDescent="0.3">
      <c r="A166" s="79"/>
      <c r="B166" s="73">
        <v>45272</v>
      </c>
      <c r="C166" s="74" t="s">
        <v>114</v>
      </c>
      <c r="D166" s="75" t="str">
        <f>+INDEX(INVENTARIO[],MATCH(Tabla2610[[#This Row],[Producto]],INVENTARIO[Producto],0),1)</f>
        <v>Yogurt Entero – 350 gr.</v>
      </c>
      <c r="E166" s="76">
        <v>24</v>
      </c>
      <c r="F166" s="77">
        <f>+INDEX(INVENTARIO[],MATCH(Tabla2610[[#This Row],[Producto]],INVENTARIO[Producto],0),3)</f>
        <v>3163</v>
      </c>
      <c r="G166" s="77">
        <f>+Tabla2610[[#This Row],[Precio de Costo Unitario]]*30%+Tabla2610[[#This Row],[Precio de Costo Unitario]]</f>
        <v>4111.8999999999996</v>
      </c>
      <c r="H166" s="77">
        <f>+Tabla2610[[#This Row],[Cantidad Vendida]]*Tabla2610[[#This Row],[Precio de Venta Unitario]]-Tabla2610[[#This Row],[Cantidad Vendida]]*Tabla2610[[#This Row],[Precio de Costo Unitario]]</f>
        <v>22773.599999999991</v>
      </c>
      <c r="I166" s="78" t="str">
        <f>+IF(Tabla2610[[#This Row],[Ganancia TOTAL]]=J166,"✔","✘")</f>
        <v>✔</v>
      </c>
      <c r="J166" s="57">
        <v>22773.599999999991</v>
      </c>
    </row>
    <row r="167" spans="1:10" x14ac:dyDescent="0.3">
      <c r="A167" s="79"/>
      <c r="B167" s="73">
        <v>45273</v>
      </c>
      <c r="C167" s="74" t="s">
        <v>115</v>
      </c>
      <c r="D167" s="75" t="str">
        <f>+INDEX(INVENTARIO[],MATCH(Tabla2610[[#This Row],[Producto]],INVENTARIO[Producto],0),1)</f>
        <v>Banana karape (Kg.)</v>
      </c>
      <c r="E167" s="76">
        <v>26</v>
      </c>
      <c r="F167" s="77">
        <f>+INDEX(INVENTARIO[],MATCH(Tabla2610[[#This Row],[Producto]],INVENTARIO[Producto],0),3)</f>
        <v>3058</v>
      </c>
      <c r="G167" s="77">
        <f>+Tabla2610[[#This Row],[Precio de Costo Unitario]]*30%+Tabla2610[[#This Row],[Precio de Costo Unitario]]</f>
        <v>3975.4</v>
      </c>
      <c r="H167" s="77">
        <f>+Tabla2610[[#This Row],[Cantidad Vendida]]*Tabla2610[[#This Row],[Precio de Venta Unitario]]-Tabla2610[[#This Row],[Cantidad Vendida]]*Tabla2610[[#This Row],[Precio de Costo Unitario]]</f>
        <v>23852.400000000009</v>
      </c>
      <c r="I167" s="78" t="str">
        <f>+IF(Tabla2610[[#This Row],[Ganancia TOTAL]]=J167,"✔","✘")</f>
        <v>✔</v>
      </c>
      <c r="J167" s="57">
        <v>23852.400000000001</v>
      </c>
    </row>
    <row r="168" spans="1:10" x14ac:dyDescent="0.3">
      <c r="A168" s="79"/>
      <c r="B168" s="73">
        <v>45274</v>
      </c>
      <c r="C168" s="74" t="s">
        <v>116</v>
      </c>
      <c r="D168" s="75" t="str">
        <f>+INDEX(INVENTARIO[],MATCH(Tabla2610[[#This Row],[Producto]],INVENTARIO[Producto],0),1)</f>
        <v>Cebolla (Kg.)</v>
      </c>
      <c r="E168" s="76">
        <v>43</v>
      </c>
      <c r="F168" s="77">
        <f>+INDEX(INVENTARIO[],MATCH(Tabla2610[[#This Row],[Producto]],INVENTARIO[Producto],0),3)</f>
        <v>1205</v>
      </c>
      <c r="G168" s="77">
        <f>+Tabla2610[[#This Row],[Precio de Costo Unitario]]*30%+Tabla2610[[#This Row],[Precio de Costo Unitario]]</f>
        <v>1566.5</v>
      </c>
      <c r="H168" s="77">
        <f>+Tabla2610[[#This Row],[Cantidad Vendida]]*Tabla2610[[#This Row],[Precio de Venta Unitario]]-Tabla2610[[#This Row],[Cantidad Vendida]]*Tabla2610[[#This Row],[Precio de Costo Unitario]]</f>
        <v>15544.5</v>
      </c>
      <c r="I168" s="78" t="str">
        <f>+IF(Tabla2610[[#This Row],[Ganancia TOTAL]]=J168,"✔","✘")</f>
        <v>✔</v>
      </c>
      <c r="J168" s="57">
        <v>15544.5</v>
      </c>
    </row>
    <row r="169" spans="1:10" x14ac:dyDescent="0.3">
      <c r="A169" s="79"/>
      <c r="B169" s="73">
        <v>45275</v>
      </c>
      <c r="C169" s="74" t="s">
        <v>117</v>
      </c>
      <c r="D169" s="75" t="str">
        <f>+INDEX(INVENTARIO[],MATCH(Tabla2610[[#This Row],[Producto]],INVENTARIO[Producto],0),1)</f>
        <v>Lechuga</v>
      </c>
      <c r="E169" s="76">
        <v>8</v>
      </c>
      <c r="F169" s="77">
        <f>+INDEX(INVENTARIO[],MATCH(Tabla2610[[#This Row],[Producto]],INVENTARIO[Producto],0),3)</f>
        <v>3600</v>
      </c>
      <c r="G169" s="77">
        <f>+Tabla2610[[#This Row],[Precio de Costo Unitario]]*30%+Tabla2610[[#This Row],[Precio de Costo Unitario]]</f>
        <v>4680</v>
      </c>
      <c r="H169" s="77">
        <f>+Tabla2610[[#This Row],[Cantidad Vendida]]*Tabla2610[[#This Row],[Precio de Venta Unitario]]-Tabla2610[[#This Row],[Cantidad Vendida]]*Tabla2610[[#This Row],[Precio de Costo Unitario]]</f>
        <v>8640</v>
      </c>
      <c r="I169" s="78" t="str">
        <f>+IF(Tabla2610[[#This Row],[Ganancia TOTAL]]=J169,"✔","✘")</f>
        <v>✔</v>
      </c>
      <c r="J169" s="57">
        <v>8640</v>
      </c>
    </row>
    <row r="170" spans="1:10" x14ac:dyDescent="0.3">
      <c r="A170" s="79"/>
      <c r="B170" s="73">
        <v>45278</v>
      </c>
      <c r="C170" s="74" t="s">
        <v>118</v>
      </c>
      <c r="D170" s="75" t="str">
        <f>+INDEX(INVENTARIO[],MATCH(Tabla2610[[#This Row],[Producto]],INVENTARIO[Producto],0),1)</f>
        <v>Locote (Kg.)</v>
      </c>
      <c r="E170" s="76">
        <v>44</v>
      </c>
      <c r="F170" s="77">
        <f>+INDEX(INVENTARIO[],MATCH(Tabla2610[[#This Row],[Producto]],INVENTARIO[Producto],0),3)</f>
        <v>5632</v>
      </c>
      <c r="G170" s="77">
        <f>+Tabla2610[[#This Row],[Precio de Costo Unitario]]*30%+Tabla2610[[#This Row],[Precio de Costo Unitario]]</f>
        <v>7321.6</v>
      </c>
      <c r="H170" s="77">
        <f>+Tabla2610[[#This Row],[Cantidad Vendida]]*Tabla2610[[#This Row],[Precio de Venta Unitario]]-Tabla2610[[#This Row],[Cantidad Vendida]]*Tabla2610[[#This Row],[Precio de Costo Unitario]]</f>
        <v>74342.400000000023</v>
      </c>
      <c r="I170" s="78" t="str">
        <f>+IF(Tabla2610[[#This Row],[Ganancia TOTAL]]=J170,"✔","✘")</f>
        <v>✔</v>
      </c>
      <c r="J170" s="57">
        <v>74342.400000000023</v>
      </c>
    </row>
    <row r="171" spans="1:10" x14ac:dyDescent="0.3">
      <c r="A171" s="79"/>
      <c r="B171" s="73">
        <v>45279</v>
      </c>
      <c r="C171" s="74" t="s">
        <v>119</v>
      </c>
      <c r="D171" s="75" t="str">
        <f>+INDEX(INVENTARIO[],MATCH(Tabla2610[[#This Row],[Producto]],INVENTARIO[Producto],0),1)</f>
        <v>Manzana (Kg.)</v>
      </c>
      <c r="E171" s="76">
        <v>27</v>
      </c>
      <c r="F171" s="77">
        <f>+INDEX(INVENTARIO[],MATCH(Tabla2610[[#This Row],[Producto]],INVENTARIO[Producto],0),3)</f>
        <v>7632</v>
      </c>
      <c r="G171" s="77">
        <f>+Tabla2610[[#This Row],[Precio de Costo Unitario]]*30%+Tabla2610[[#This Row],[Precio de Costo Unitario]]</f>
        <v>9921.6</v>
      </c>
      <c r="H171" s="77">
        <f>+Tabla2610[[#This Row],[Cantidad Vendida]]*Tabla2610[[#This Row],[Precio de Venta Unitario]]-Tabla2610[[#This Row],[Cantidad Vendida]]*Tabla2610[[#This Row],[Precio de Costo Unitario]]</f>
        <v>61819.200000000012</v>
      </c>
      <c r="I171" s="78" t="str">
        <f>+IF(Tabla2610[[#This Row],[Ganancia TOTAL]]=J171,"✔","✘")</f>
        <v>✔</v>
      </c>
      <c r="J171" s="57">
        <v>61819.200000000012</v>
      </c>
    </row>
    <row r="172" spans="1:10" x14ac:dyDescent="0.3">
      <c r="A172" s="79"/>
      <c r="B172" s="73">
        <v>45280</v>
      </c>
      <c r="C172" s="74" t="s">
        <v>120</v>
      </c>
      <c r="D172" s="75" t="str">
        <f>+INDEX(INVENTARIO[],MATCH(Tabla2610[[#This Row],[Producto]],INVENTARIO[Producto],0),1)</f>
        <v>Naranja (Kg.)</v>
      </c>
      <c r="E172" s="76">
        <v>30</v>
      </c>
      <c r="F172" s="77">
        <f>+INDEX(INVENTARIO[],MATCH(Tabla2610[[#This Row],[Producto]],INVENTARIO[Producto],0),3)</f>
        <v>8562</v>
      </c>
      <c r="G172" s="77">
        <f>+Tabla2610[[#This Row],[Precio de Costo Unitario]]*30%+Tabla2610[[#This Row],[Precio de Costo Unitario]]</f>
        <v>11130.6</v>
      </c>
      <c r="H172" s="77">
        <f>+Tabla2610[[#This Row],[Cantidad Vendida]]*Tabla2610[[#This Row],[Precio de Venta Unitario]]-Tabla2610[[#This Row],[Cantidad Vendida]]*Tabla2610[[#This Row],[Precio de Costo Unitario]]</f>
        <v>77058</v>
      </c>
      <c r="I172" s="78" t="str">
        <f>+IF(Tabla2610[[#This Row],[Ganancia TOTAL]]=J172,"✔","✘")</f>
        <v>✔</v>
      </c>
      <c r="J172" s="57">
        <v>77058.000000000015</v>
      </c>
    </row>
    <row r="173" spans="1:10" x14ac:dyDescent="0.3">
      <c r="A173" s="79"/>
      <c r="B173" s="73">
        <v>45281</v>
      </c>
      <c r="C173" s="74" t="s">
        <v>121</v>
      </c>
      <c r="D173" s="75" t="str">
        <f>+INDEX(INVENTARIO[],MATCH(Tabla2610[[#This Row],[Producto]],INVENTARIO[Producto],0),1)</f>
        <v>Papa (Kg.)</v>
      </c>
      <c r="E173" s="76">
        <v>9</v>
      </c>
      <c r="F173" s="77">
        <f>+INDEX(INVENTARIO[],MATCH(Tabla2610[[#This Row],[Producto]],INVENTARIO[Producto],0),3)</f>
        <v>6892</v>
      </c>
      <c r="G173" s="77">
        <f>+Tabla2610[[#This Row],[Precio de Costo Unitario]]*30%+Tabla2610[[#This Row],[Precio de Costo Unitario]]</f>
        <v>8959.6</v>
      </c>
      <c r="H173" s="77">
        <f>+Tabla2610[[#This Row],[Cantidad Vendida]]*Tabla2610[[#This Row],[Precio de Venta Unitario]]-Tabla2610[[#This Row],[Cantidad Vendida]]*Tabla2610[[#This Row],[Precio de Costo Unitario]]</f>
        <v>18608.400000000009</v>
      </c>
      <c r="I173" s="78" t="str">
        <f>+IF(Tabla2610[[#This Row],[Ganancia TOTAL]]=J173,"✔","✘")</f>
        <v>✔</v>
      </c>
      <c r="J173" s="57">
        <v>18608.400000000001</v>
      </c>
    </row>
    <row r="174" spans="1:10" x14ac:dyDescent="0.3">
      <c r="A174" s="79"/>
      <c r="B174" s="73">
        <v>45282</v>
      </c>
      <c r="C174" s="74" t="s">
        <v>122</v>
      </c>
      <c r="D174" s="75" t="str">
        <f>+INDEX(INVENTARIO[],MATCH(Tabla2610[[#This Row],[Producto]],INVENTARIO[Producto],0),1)</f>
        <v>Tomate (Kg.)</v>
      </c>
      <c r="E174" s="76">
        <v>50</v>
      </c>
      <c r="F174" s="77">
        <f>+INDEX(INVENTARIO[],MATCH(Tabla2610[[#This Row],[Producto]],INVENTARIO[Producto],0),3)</f>
        <v>7892</v>
      </c>
      <c r="G174" s="77">
        <f>+Tabla2610[[#This Row],[Precio de Costo Unitario]]*30%+Tabla2610[[#This Row],[Precio de Costo Unitario]]</f>
        <v>10259.6</v>
      </c>
      <c r="H174" s="77">
        <f>+Tabla2610[[#This Row],[Cantidad Vendida]]*Tabla2610[[#This Row],[Precio de Venta Unitario]]-Tabla2610[[#This Row],[Cantidad Vendida]]*Tabla2610[[#This Row],[Precio de Costo Unitario]]</f>
        <v>118380</v>
      </c>
      <c r="I174" s="78" t="str">
        <f>+IF(Tabla2610[[#This Row],[Ganancia TOTAL]]=J174,"✔","✘")</f>
        <v>✔</v>
      </c>
      <c r="J174" s="57">
        <v>118380.00000000001</v>
      </c>
    </row>
    <row r="175" spans="1:10" x14ac:dyDescent="0.3">
      <c r="A175" s="79"/>
      <c r="B175" s="73">
        <v>45285</v>
      </c>
      <c r="C175" s="74" t="s">
        <v>123</v>
      </c>
      <c r="D175" s="75" t="str">
        <f>+INDEX(INVENTARIO[],MATCH(Tabla2610[[#This Row],[Producto]],INVENTARIO[Producto],0),1)</f>
        <v>Zanahoria (Kg.)</v>
      </c>
      <c r="E175" s="76">
        <v>35</v>
      </c>
      <c r="F175" s="77">
        <f>+INDEX(INVENTARIO[],MATCH(Tabla2610[[#This Row],[Producto]],INVENTARIO[Producto],0),3)</f>
        <v>2365</v>
      </c>
      <c r="G175" s="77">
        <f>+Tabla2610[[#This Row],[Precio de Costo Unitario]]*30%+Tabla2610[[#This Row],[Precio de Costo Unitario]]</f>
        <v>3074.5</v>
      </c>
      <c r="H175" s="77">
        <f>+Tabla2610[[#This Row],[Cantidad Vendida]]*Tabla2610[[#This Row],[Precio de Venta Unitario]]-Tabla2610[[#This Row],[Cantidad Vendida]]*Tabla2610[[#This Row],[Precio de Costo Unitario]]</f>
        <v>24832.5</v>
      </c>
      <c r="I175" s="78" t="str">
        <f>+IF(Tabla2610[[#This Row],[Ganancia TOTAL]]=J175,"✔","✘")</f>
        <v>✔</v>
      </c>
      <c r="J175" s="57">
        <v>24832.5</v>
      </c>
    </row>
    <row r="176" spans="1:10" x14ac:dyDescent="0.3">
      <c r="A176" s="79"/>
      <c r="B176" s="73">
        <v>45286</v>
      </c>
      <c r="C176" s="74" t="s">
        <v>124</v>
      </c>
      <c r="D176" s="75" t="str">
        <f>+INDEX(INVENTARIO[],MATCH(Tabla2610[[#This Row],[Producto]],INVENTARIO[Producto],0),1)</f>
        <v>Zapallo Kg</v>
      </c>
      <c r="E176" s="76">
        <v>35</v>
      </c>
      <c r="F176" s="77">
        <f>+INDEX(INVENTARIO[],MATCH(Tabla2610[[#This Row],[Producto]],INVENTARIO[Producto],0),3)</f>
        <v>6231</v>
      </c>
      <c r="G176" s="77">
        <f>+Tabla2610[[#This Row],[Precio de Costo Unitario]]*30%+Tabla2610[[#This Row],[Precio de Costo Unitario]]</f>
        <v>8100.3</v>
      </c>
      <c r="H176" s="77">
        <f>+Tabla2610[[#This Row],[Cantidad Vendida]]*Tabla2610[[#This Row],[Precio de Venta Unitario]]-Tabla2610[[#This Row],[Cantidad Vendida]]*Tabla2610[[#This Row],[Precio de Costo Unitario]]</f>
        <v>65425.5</v>
      </c>
      <c r="I176" s="78" t="str">
        <f>+IF(Tabla2610[[#This Row],[Ganancia TOTAL]]=J176,"✔","✘")</f>
        <v>✔</v>
      </c>
      <c r="J176" s="57">
        <v>65425.500000000007</v>
      </c>
    </row>
    <row r="177" spans="1:10" x14ac:dyDescent="0.3">
      <c r="A177" s="79"/>
      <c r="B177" s="73">
        <v>45287</v>
      </c>
      <c r="C177" s="74" t="s">
        <v>125</v>
      </c>
      <c r="D177" s="75" t="str">
        <f>+INDEX(INVENTARIO[],MATCH(Tabla2610[[#This Row],[Producto]],INVENTARIO[Producto],0),1)</f>
        <v>Mandioca (Kg.)</v>
      </c>
      <c r="E177" s="76">
        <v>28</v>
      </c>
      <c r="F177" s="77">
        <f>+INDEX(INVENTARIO[],MATCH(Tabla2610[[#This Row],[Producto]],INVENTARIO[Producto],0),3)</f>
        <v>8961</v>
      </c>
      <c r="G177" s="77">
        <f>+Tabla2610[[#This Row],[Precio de Costo Unitario]]*30%+Tabla2610[[#This Row],[Precio de Costo Unitario]]</f>
        <v>11649.3</v>
      </c>
      <c r="H177" s="77">
        <f>+Tabla2610[[#This Row],[Cantidad Vendida]]*Tabla2610[[#This Row],[Precio de Venta Unitario]]-Tabla2610[[#This Row],[Cantidad Vendida]]*Tabla2610[[#This Row],[Precio de Costo Unitario]]</f>
        <v>75272.399999999965</v>
      </c>
      <c r="I177" s="78" t="str">
        <f>+IF(Tabla2610[[#This Row],[Ganancia TOTAL]]=J177,"✔","✘")</f>
        <v>✔</v>
      </c>
      <c r="J177" s="57">
        <v>75272.39999999998</v>
      </c>
    </row>
    <row r="178" spans="1:10" x14ac:dyDescent="0.3">
      <c r="A178" s="79"/>
      <c r="B178" s="73">
        <v>45288</v>
      </c>
      <c r="C178" s="74" t="s">
        <v>126</v>
      </c>
      <c r="D178" s="75" t="str">
        <f>+INDEX(INVENTARIO[],MATCH(Tabla2610[[#This Row],[Producto]],INVENTARIO[Producto],0),1)</f>
        <v>Jabon de Tocador de 125 g</v>
      </c>
      <c r="E178" s="76">
        <v>7</v>
      </c>
      <c r="F178" s="77">
        <f>+INDEX(INVENTARIO[],MATCH(Tabla2610[[#This Row],[Producto]],INVENTARIO[Producto],0),3)</f>
        <v>3475</v>
      </c>
      <c r="G178" s="77">
        <f>+Tabla2610[[#This Row],[Precio de Costo Unitario]]*30%+Tabla2610[[#This Row],[Precio de Costo Unitario]]</f>
        <v>4517.5</v>
      </c>
      <c r="H178" s="77">
        <f>+Tabla2610[[#This Row],[Cantidad Vendida]]*Tabla2610[[#This Row],[Precio de Venta Unitario]]-Tabla2610[[#This Row],[Cantidad Vendida]]*Tabla2610[[#This Row],[Precio de Costo Unitario]]</f>
        <v>7297.5</v>
      </c>
      <c r="I178" s="78" t="str">
        <f>+IF(Tabla2610[[#This Row],[Ganancia TOTAL]]=J178,"✔","✘")</f>
        <v>✔</v>
      </c>
      <c r="J178" s="57">
        <v>7297.5</v>
      </c>
    </row>
    <row r="179" spans="1:10" x14ac:dyDescent="0.3">
      <c r="A179" s="79"/>
      <c r="B179" s="73">
        <v>45289</v>
      </c>
      <c r="C179" s="74" t="s">
        <v>127</v>
      </c>
      <c r="D179" s="75" t="str">
        <f>+INDEX(INVENTARIO[],MATCH(Tabla2610[[#This Row],[Producto]],INVENTARIO[Producto],0),1)</f>
        <v>Máquina de afeitar p/ hombre (Por Unidad)</v>
      </c>
      <c r="E179" s="76">
        <v>8</v>
      </c>
      <c r="F179" s="77">
        <f>+INDEX(INVENTARIO[],MATCH(Tabla2610[[#This Row],[Producto]],INVENTARIO[Producto],0),3)</f>
        <v>5205</v>
      </c>
      <c r="G179" s="77">
        <f>+Tabla2610[[#This Row],[Precio de Costo Unitario]]*30%+Tabla2610[[#This Row],[Precio de Costo Unitario]]</f>
        <v>6766.5</v>
      </c>
      <c r="H179" s="77">
        <f>+Tabla2610[[#This Row],[Cantidad Vendida]]*Tabla2610[[#This Row],[Precio de Venta Unitario]]-Tabla2610[[#This Row],[Cantidad Vendida]]*Tabla2610[[#This Row],[Precio de Costo Unitario]]</f>
        <v>12492</v>
      </c>
      <c r="I179" s="78" t="str">
        <f>+IF(Tabla2610[[#This Row],[Ganancia TOTAL]]=J179,"✔","✘")</f>
        <v>✔</v>
      </c>
      <c r="J179" s="57">
        <v>12492</v>
      </c>
    </row>
    <row r="180" spans="1:10" x14ac:dyDescent="0.3">
      <c r="A180" s="79"/>
      <c r="B180" s="73">
        <v>45292</v>
      </c>
      <c r="C180" s="74" t="s">
        <v>128</v>
      </c>
      <c r="D180" s="75" t="str">
        <f>+INDEX(INVENTARIO[],MATCH(Tabla2610[[#This Row],[Producto]],INVENTARIO[Producto],0),1)</f>
        <v>Máquina de afeitar p/ mujer (Por Unidad)</v>
      </c>
      <c r="E180" s="76">
        <v>37</v>
      </c>
      <c r="F180" s="77">
        <f>+INDEX(INVENTARIO[],MATCH(Tabla2610[[#This Row],[Producto]],INVENTARIO[Producto],0),3)</f>
        <v>7441</v>
      </c>
      <c r="G180" s="77">
        <f>+Tabla2610[[#This Row],[Precio de Costo Unitario]]*30%+Tabla2610[[#This Row],[Precio de Costo Unitario]]</f>
        <v>9673.2999999999993</v>
      </c>
      <c r="H180" s="77">
        <f>+Tabla2610[[#This Row],[Cantidad Vendida]]*Tabla2610[[#This Row],[Precio de Venta Unitario]]-Tabla2610[[#This Row],[Cantidad Vendida]]*Tabla2610[[#This Row],[Precio de Costo Unitario]]</f>
        <v>82595.099999999977</v>
      </c>
      <c r="I180" s="78" t="str">
        <f>+IF(Tabla2610[[#This Row],[Ganancia TOTAL]]=J180,"✔","✘")</f>
        <v>✔</v>
      </c>
      <c r="J180" s="57">
        <v>82595.099999999977</v>
      </c>
    </row>
    <row r="181" spans="1:10" x14ac:dyDescent="0.3">
      <c r="A181" s="79"/>
      <c r="B181" s="73">
        <v>45293</v>
      </c>
      <c r="C181" s="74" t="s">
        <v>129</v>
      </c>
      <c r="D181" s="75" t="str">
        <f>+INDEX(INVENTARIO[],MATCH(Tabla2610[[#This Row],[Producto]],INVENTARIO[Producto],0),1)</f>
        <v>Toallita higiénica de 8 unidades</v>
      </c>
      <c r="E181" s="76">
        <v>10</v>
      </c>
      <c r="F181" s="77">
        <f>+INDEX(INVENTARIO[],MATCH(Tabla2610[[#This Row],[Producto]],INVENTARIO[Producto],0),3)</f>
        <v>4725</v>
      </c>
      <c r="G181" s="77">
        <f>+Tabla2610[[#This Row],[Precio de Costo Unitario]]*30%+Tabla2610[[#This Row],[Precio de Costo Unitario]]</f>
        <v>6142.5</v>
      </c>
      <c r="H181" s="77">
        <f>+Tabla2610[[#This Row],[Cantidad Vendida]]*Tabla2610[[#This Row],[Precio de Venta Unitario]]-Tabla2610[[#This Row],[Cantidad Vendida]]*Tabla2610[[#This Row],[Precio de Costo Unitario]]</f>
        <v>14175</v>
      </c>
      <c r="I181" s="78" t="str">
        <f>+IF(Tabla2610[[#This Row],[Ganancia TOTAL]]=J181,"✔","✘")</f>
        <v>✔</v>
      </c>
      <c r="J181" s="57">
        <v>14175</v>
      </c>
    </row>
    <row r="182" spans="1:10" x14ac:dyDescent="0.3">
      <c r="A182" s="79"/>
      <c r="B182" s="73">
        <v>45294</v>
      </c>
      <c r="C182" s="74" t="s">
        <v>130</v>
      </c>
      <c r="D182" s="75" t="str">
        <f>+INDEX(INVENTARIO[],MATCH(Tabla2610[[#This Row],[Producto]],INVENTARIO[Producto],0),1)</f>
        <v>Desodorante Personal 150 ml</v>
      </c>
      <c r="E182" s="76">
        <v>45</v>
      </c>
      <c r="F182" s="77">
        <f>+INDEX(INVENTARIO[],MATCH(Tabla2610[[#This Row],[Producto]],INVENTARIO[Producto],0),3)</f>
        <v>18686</v>
      </c>
      <c r="G182" s="77">
        <f>+Tabla2610[[#This Row],[Precio de Costo Unitario]]*30%+Tabla2610[[#This Row],[Precio de Costo Unitario]]</f>
        <v>24291.8</v>
      </c>
      <c r="H182" s="77">
        <f>+Tabla2610[[#This Row],[Cantidad Vendida]]*Tabla2610[[#This Row],[Precio de Venta Unitario]]-Tabla2610[[#This Row],[Cantidad Vendida]]*Tabla2610[[#This Row],[Precio de Costo Unitario]]</f>
        <v>252261</v>
      </c>
      <c r="I182" s="78" t="str">
        <f>+IF(Tabla2610[[#This Row],[Ganancia TOTAL]]=J182,"✔","✘")</f>
        <v>✔</v>
      </c>
      <c r="J182" s="57">
        <v>252260.99999999997</v>
      </c>
    </row>
    <row r="183" spans="1:10" x14ac:dyDescent="0.3">
      <c r="A183" s="79"/>
      <c r="B183" s="73">
        <v>45295</v>
      </c>
      <c r="C183" s="74" t="s">
        <v>131</v>
      </c>
      <c r="D183" s="75" t="str">
        <f>+INDEX(INVENTARIO[],MATCH(Tabla2610[[#This Row],[Producto]],INVENTARIO[Producto],0),1)</f>
        <v>Jabón en polvo (500 gr.)</v>
      </c>
      <c r="E183" s="76">
        <v>41</v>
      </c>
      <c r="F183" s="77">
        <f>+INDEX(INVENTARIO[],MATCH(Tabla2610[[#This Row],[Producto]],INVENTARIO[Producto],0),3)</f>
        <v>4707</v>
      </c>
      <c r="G183" s="77">
        <f>+Tabla2610[[#This Row],[Precio de Costo Unitario]]*30%+Tabla2610[[#This Row],[Precio de Costo Unitario]]</f>
        <v>6119.1</v>
      </c>
      <c r="H183" s="77">
        <f>+Tabla2610[[#This Row],[Cantidad Vendida]]*Tabla2610[[#This Row],[Precio de Venta Unitario]]-Tabla2610[[#This Row],[Cantidad Vendida]]*Tabla2610[[#This Row],[Precio de Costo Unitario]]</f>
        <v>57896.100000000006</v>
      </c>
      <c r="I183" s="78" t="str">
        <f>+IF(Tabla2610[[#This Row],[Ganancia TOTAL]]=J183,"✔","✘")</f>
        <v>✔</v>
      </c>
      <c r="J183" s="57">
        <v>57896.100000000013</v>
      </c>
    </row>
    <row r="184" spans="1:10" x14ac:dyDescent="0.3">
      <c r="A184" s="79"/>
      <c r="B184" s="73">
        <v>45296</v>
      </c>
      <c r="C184" s="74" t="s">
        <v>132</v>
      </c>
      <c r="D184" s="75" t="str">
        <f>+INDEX(INVENTARIO[],MATCH(Tabla2610[[#This Row],[Producto]],INVENTARIO[Producto],0),1)</f>
        <v>Papel Higiénico de 4 unidades</v>
      </c>
      <c r="E184" s="76">
        <v>25</v>
      </c>
      <c r="F184" s="77">
        <f>+INDEX(INVENTARIO[],MATCH(Tabla2610[[#This Row],[Producto]],INVENTARIO[Producto],0),3)</f>
        <v>3898</v>
      </c>
      <c r="G184" s="77">
        <f>+Tabla2610[[#This Row],[Precio de Costo Unitario]]*30%+Tabla2610[[#This Row],[Precio de Costo Unitario]]</f>
        <v>5067.3999999999996</v>
      </c>
      <c r="H184" s="77">
        <f>+Tabla2610[[#This Row],[Cantidad Vendida]]*Tabla2610[[#This Row],[Precio de Venta Unitario]]-Tabla2610[[#This Row],[Cantidad Vendida]]*Tabla2610[[#This Row],[Precio de Costo Unitario]]</f>
        <v>29234.999999999985</v>
      </c>
      <c r="I184" s="78" t="str">
        <f>+IF(Tabla2610[[#This Row],[Ganancia TOTAL]]=J184,"✔","✘")</f>
        <v>✔</v>
      </c>
      <c r="J184" s="57">
        <v>29234.999999999993</v>
      </c>
    </row>
    <row r="185" spans="1:10" x14ac:dyDescent="0.3">
      <c r="A185" s="79"/>
      <c r="B185" s="73">
        <v>45299</v>
      </c>
      <c r="C185" s="74" t="s">
        <v>133</v>
      </c>
      <c r="D185" s="75" t="str">
        <f>+INDEX(INVENTARIO[],MATCH(Tabla2610[[#This Row],[Producto]],INVENTARIO[Producto],0),1)</f>
        <v>Detergente (1/2 lt.)</v>
      </c>
      <c r="E185" s="76">
        <v>8</v>
      </c>
      <c r="F185" s="77">
        <f>+INDEX(INVENTARIO[],MATCH(Tabla2610[[#This Row],[Producto]],INVENTARIO[Producto],0),3)</f>
        <v>2955</v>
      </c>
      <c r="G185" s="77">
        <f>+Tabla2610[[#This Row],[Precio de Costo Unitario]]*30%+Tabla2610[[#This Row],[Precio de Costo Unitario]]</f>
        <v>3841.5</v>
      </c>
      <c r="H185" s="77">
        <f>+Tabla2610[[#This Row],[Cantidad Vendida]]*Tabla2610[[#This Row],[Precio de Venta Unitario]]-Tabla2610[[#This Row],[Cantidad Vendida]]*Tabla2610[[#This Row],[Precio de Costo Unitario]]</f>
        <v>7092</v>
      </c>
      <c r="I185" s="78" t="str">
        <f>+IF(Tabla2610[[#This Row],[Ganancia TOTAL]]=J185,"✔","✘")</f>
        <v>✔</v>
      </c>
      <c r="J185" s="57">
        <v>7092</v>
      </c>
    </row>
    <row r="186" spans="1:10" x14ac:dyDescent="0.3">
      <c r="A186" s="79"/>
      <c r="B186" s="73">
        <v>45300</v>
      </c>
      <c r="C186" s="74" t="s">
        <v>134</v>
      </c>
      <c r="D186" s="75" t="str">
        <f>+INDEX(INVENTARIO[],MATCH(Tabla2610[[#This Row],[Producto]],INVENTARIO[Producto],0),1)</f>
        <v>Lavandina (1 lt)</v>
      </c>
      <c r="E186" s="76">
        <v>15</v>
      </c>
      <c r="F186" s="77">
        <f>+INDEX(INVENTARIO[],MATCH(Tabla2610[[#This Row],[Producto]],INVENTARIO[Producto],0),3)</f>
        <v>3648</v>
      </c>
      <c r="G186" s="77">
        <f>+Tabla2610[[#This Row],[Precio de Costo Unitario]]*30%+Tabla2610[[#This Row],[Precio de Costo Unitario]]</f>
        <v>4742.3999999999996</v>
      </c>
      <c r="H186" s="77">
        <f>+Tabla2610[[#This Row],[Cantidad Vendida]]*Tabla2610[[#This Row],[Precio de Venta Unitario]]-Tabla2610[[#This Row],[Cantidad Vendida]]*Tabla2610[[#This Row],[Precio de Costo Unitario]]</f>
        <v>16416</v>
      </c>
      <c r="I186" s="78" t="str">
        <f>+IF(Tabla2610[[#This Row],[Ganancia TOTAL]]=J186,"✔","✘")</f>
        <v>✔</v>
      </c>
      <c r="J186" s="57">
        <v>16415.999999999993</v>
      </c>
    </row>
    <row r="187" spans="1:10" x14ac:dyDescent="0.3">
      <c r="A187" s="79"/>
      <c r="B187" s="73">
        <v>45301</v>
      </c>
      <c r="C187" s="74" t="s">
        <v>123</v>
      </c>
      <c r="D187" s="75" t="str">
        <f>+INDEX(INVENTARIO[],MATCH(Tabla2610[[#This Row],[Producto]],INVENTARIO[Producto],0),1)</f>
        <v>Zanahoria (Kg.)</v>
      </c>
      <c r="E187" s="76">
        <v>5</v>
      </c>
      <c r="F187" s="77">
        <f>+INDEX(INVENTARIO[],MATCH(Tabla2610[[#This Row],[Producto]],INVENTARIO[Producto],0),3)</f>
        <v>2365</v>
      </c>
      <c r="G187" s="77">
        <f>+Tabla2610[[#This Row],[Precio de Costo Unitario]]*30%+Tabla2610[[#This Row],[Precio de Costo Unitario]]</f>
        <v>3074.5</v>
      </c>
      <c r="H187" s="77">
        <f>+Tabla2610[[#This Row],[Cantidad Vendida]]*Tabla2610[[#This Row],[Precio de Venta Unitario]]-Tabla2610[[#This Row],[Cantidad Vendida]]*Tabla2610[[#This Row],[Precio de Costo Unitario]]</f>
        <v>3547.5</v>
      </c>
      <c r="I187" s="78" t="str">
        <f>+IF(Tabla2610[[#This Row],[Ganancia TOTAL]]=J187,"✔","✘")</f>
        <v>✔</v>
      </c>
      <c r="J187" s="57">
        <v>3547.5</v>
      </c>
    </row>
    <row r="188" spans="1:10" x14ac:dyDescent="0.3">
      <c r="A188" s="79"/>
      <c r="B188" s="73">
        <v>45302</v>
      </c>
      <c r="C188" s="74" t="s">
        <v>124</v>
      </c>
      <c r="D188" s="75" t="str">
        <f>+INDEX(INVENTARIO[],MATCH(Tabla2610[[#This Row],[Producto]],INVENTARIO[Producto],0),1)</f>
        <v>Zapallo Kg</v>
      </c>
      <c r="E188" s="76">
        <v>50</v>
      </c>
      <c r="F188" s="77">
        <f>+INDEX(INVENTARIO[],MATCH(Tabla2610[[#This Row],[Producto]],INVENTARIO[Producto],0),3)</f>
        <v>6231</v>
      </c>
      <c r="G188" s="77">
        <f>+Tabla2610[[#This Row],[Precio de Costo Unitario]]*30%+Tabla2610[[#This Row],[Precio de Costo Unitario]]</f>
        <v>8100.3</v>
      </c>
      <c r="H188" s="77">
        <f>+Tabla2610[[#This Row],[Cantidad Vendida]]*Tabla2610[[#This Row],[Precio de Venta Unitario]]-Tabla2610[[#This Row],[Cantidad Vendida]]*Tabla2610[[#This Row],[Precio de Costo Unitario]]</f>
        <v>93465</v>
      </c>
      <c r="I188" s="78" t="str">
        <f>+IF(Tabla2610[[#This Row],[Ganancia TOTAL]]=J188,"✔","✘")</f>
        <v>✔</v>
      </c>
      <c r="J188" s="57">
        <v>93465.000000000015</v>
      </c>
    </row>
    <row r="189" spans="1:10" x14ac:dyDescent="0.3">
      <c r="A189" s="79"/>
      <c r="B189" s="73">
        <v>45303</v>
      </c>
      <c r="C189" s="74" t="s">
        <v>125</v>
      </c>
      <c r="D189" s="75" t="str">
        <f>+INDEX(INVENTARIO[],MATCH(Tabla2610[[#This Row],[Producto]],INVENTARIO[Producto],0),1)</f>
        <v>Mandioca (Kg.)</v>
      </c>
      <c r="E189" s="76">
        <v>34</v>
      </c>
      <c r="F189" s="77">
        <f>+INDEX(INVENTARIO[],MATCH(Tabla2610[[#This Row],[Producto]],INVENTARIO[Producto],0),3)</f>
        <v>8961</v>
      </c>
      <c r="G189" s="77">
        <f>+Tabla2610[[#This Row],[Precio de Costo Unitario]]*30%+Tabla2610[[#This Row],[Precio de Costo Unitario]]</f>
        <v>11649.3</v>
      </c>
      <c r="H189" s="77">
        <f>+Tabla2610[[#This Row],[Cantidad Vendida]]*Tabla2610[[#This Row],[Precio de Venta Unitario]]-Tabla2610[[#This Row],[Cantidad Vendida]]*Tabla2610[[#This Row],[Precio de Costo Unitario]]</f>
        <v>91402.199999999953</v>
      </c>
      <c r="I189" s="78" t="str">
        <f>+IF(Tabla2610[[#This Row],[Ganancia TOTAL]]=J189,"✔","✘")</f>
        <v>✔</v>
      </c>
      <c r="J189" s="57">
        <v>91402.199999999983</v>
      </c>
    </row>
    <row r="190" spans="1:10" x14ac:dyDescent="0.3">
      <c r="A190" s="79"/>
      <c r="B190" s="73">
        <v>45306</v>
      </c>
      <c r="C190" s="74" t="s">
        <v>126</v>
      </c>
      <c r="D190" s="75" t="str">
        <f>+INDEX(INVENTARIO[],MATCH(Tabla2610[[#This Row],[Producto]],INVENTARIO[Producto],0),1)</f>
        <v>Jabon de Tocador de 125 g</v>
      </c>
      <c r="E190" s="76">
        <v>53</v>
      </c>
      <c r="F190" s="77">
        <f>+INDEX(INVENTARIO[],MATCH(Tabla2610[[#This Row],[Producto]],INVENTARIO[Producto],0),3)</f>
        <v>3475</v>
      </c>
      <c r="G190" s="77">
        <f>+Tabla2610[[#This Row],[Precio de Costo Unitario]]*30%+Tabla2610[[#This Row],[Precio de Costo Unitario]]</f>
        <v>4517.5</v>
      </c>
      <c r="H190" s="77">
        <f>+Tabla2610[[#This Row],[Cantidad Vendida]]*Tabla2610[[#This Row],[Precio de Venta Unitario]]-Tabla2610[[#This Row],[Cantidad Vendida]]*Tabla2610[[#This Row],[Precio de Costo Unitario]]</f>
        <v>55252.5</v>
      </c>
      <c r="I190" s="78" t="str">
        <f>+IF(Tabla2610[[#This Row],[Ganancia TOTAL]]=J190,"✔","✘")</f>
        <v>✔</v>
      </c>
      <c r="J190" s="57">
        <v>55252.5</v>
      </c>
    </row>
    <row r="191" spans="1:10" x14ac:dyDescent="0.3">
      <c r="A191" s="79"/>
      <c r="B191" s="73">
        <v>45307</v>
      </c>
      <c r="C191" s="74" t="s">
        <v>127</v>
      </c>
      <c r="D191" s="75" t="str">
        <f>+INDEX(INVENTARIO[],MATCH(Tabla2610[[#This Row],[Producto]],INVENTARIO[Producto],0),1)</f>
        <v>Máquina de afeitar p/ hombre (Por Unidad)</v>
      </c>
      <c r="E191" s="76">
        <v>22</v>
      </c>
      <c r="F191" s="77">
        <f>+INDEX(INVENTARIO[],MATCH(Tabla2610[[#This Row],[Producto]],INVENTARIO[Producto],0),3)</f>
        <v>5205</v>
      </c>
      <c r="G191" s="77">
        <f>+Tabla2610[[#This Row],[Precio de Costo Unitario]]*30%+Tabla2610[[#This Row],[Precio de Costo Unitario]]</f>
        <v>6766.5</v>
      </c>
      <c r="H191" s="77">
        <f>+Tabla2610[[#This Row],[Cantidad Vendida]]*Tabla2610[[#This Row],[Precio de Venta Unitario]]-Tabla2610[[#This Row],[Cantidad Vendida]]*Tabla2610[[#This Row],[Precio de Costo Unitario]]</f>
        <v>34353</v>
      </c>
      <c r="I191" s="78" t="str">
        <f>+IF(Tabla2610[[#This Row],[Ganancia TOTAL]]=J191,"✔","✘")</f>
        <v>✔</v>
      </c>
      <c r="J191" s="57">
        <v>34353</v>
      </c>
    </row>
    <row r="192" spans="1:10" x14ac:dyDescent="0.3">
      <c r="A192" s="79"/>
      <c r="B192" s="73">
        <v>45308</v>
      </c>
      <c r="C192" s="74" t="s">
        <v>128</v>
      </c>
      <c r="D192" s="75" t="str">
        <f>+INDEX(INVENTARIO[],MATCH(Tabla2610[[#This Row],[Producto]],INVENTARIO[Producto],0),1)</f>
        <v>Máquina de afeitar p/ mujer (Por Unidad)</v>
      </c>
      <c r="E192" s="76">
        <v>46</v>
      </c>
      <c r="F192" s="77">
        <f>+INDEX(INVENTARIO[],MATCH(Tabla2610[[#This Row],[Producto]],INVENTARIO[Producto],0),3)</f>
        <v>7441</v>
      </c>
      <c r="G192" s="77">
        <f>+Tabla2610[[#This Row],[Precio de Costo Unitario]]*30%+Tabla2610[[#This Row],[Precio de Costo Unitario]]</f>
        <v>9673.2999999999993</v>
      </c>
      <c r="H192" s="77">
        <f>+Tabla2610[[#This Row],[Cantidad Vendida]]*Tabla2610[[#This Row],[Precio de Venta Unitario]]-Tabla2610[[#This Row],[Cantidad Vendida]]*Tabla2610[[#This Row],[Precio de Costo Unitario]]</f>
        <v>102685.79999999999</v>
      </c>
      <c r="I192" s="78" t="str">
        <f>+IF(Tabla2610[[#This Row],[Ganancia TOTAL]]=J192,"✔","✘")</f>
        <v>✔</v>
      </c>
      <c r="J192" s="57">
        <v>102685.79999999996</v>
      </c>
    </row>
    <row r="193" spans="1:10" x14ac:dyDescent="0.3">
      <c r="A193" s="79"/>
      <c r="B193" s="73">
        <v>45309</v>
      </c>
      <c r="C193" s="74" t="s">
        <v>129</v>
      </c>
      <c r="D193" s="75" t="str">
        <f>+INDEX(INVENTARIO[],MATCH(Tabla2610[[#This Row],[Producto]],INVENTARIO[Producto],0),1)</f>
        <v>Toallita higiénica de 8 unidades</v>
      </c>
      <c r="E193" s="76">
        <v>18</v>
      </c>
      <c r="F193" s="77">
        <f>+INDEX(INVENTARIO[],MATCH(Tabla2610[[#This Row],[Producto]],INVENTARIO[Producto],0),3)</f>
        <v>4725</v>
      </c>
      <c r="G193" s="77">
        <f>+Tabla2610[[#This Row],[Precio de Costo Unitario]]*30%+Tabla2610[[#This Row],[Precio de Costo Unitario]]</f>
        <v>6142.5</v>
      </c>
      <c r="H193" s="77">
        <f>+Tabla2610[[#This Row],[Cantidad Vendida]]*Tabla2610[[#This Row],[Precio de Venta Unitario]]-Tabla2610[[#This Row],[Cantidad Vendida]]*Tabla2610[[#This Row],[Precio de Costo Unitario]]</f>
        <v>25515</v>
      </c>
      <c r="I193" s="78" t="str">
        <f>+IF(Tabla2610[[#This Row],[Ganancia TOTAL]]=J193,"✔","✘")</f>
        <v>✔</v>
      </c>
      <c r="J193" s="57">
        <v>25515</v>
      </c>
    </row>
    <row r="194" spans="1:10" x14ac:dyDescent="0.3">
      <c r="A194" s="79"/>
      <c r="B194" s="73">
        <v>45310</v>
      </c>
      <c r="C194" s="74" t="s">
        <v>130</v>
      </c>
      <c r="D194" s="75" t="str">
        <f>+INDEX(INVENTARIO[],MATCH(Tabla2610[[#This Row],[Producto]],INVENTARIO[Producto],0),1)</f>
        <v>Desodorante Personal 150 ml</v>
      </c>
      <c r="E194" s="76">
        <v>46</v>
      </c>
      <c r="F194" s="77">
        <f>+INDEX(INVENTARIO[],MATCH(Tabla2610[[#This Row],[Producto]],INVENTARIO[Producto],0),3)</f>
        <v>18686</v>
      </c>
      <c r="G194" s="77">
        <f>+Tabla2610[[#This Row],[Precio de Costo Unitario]]*30%+Tabla2610[[#This Row],[Precio de Costo Unitario]]</f>
        <v>24291.8</v>
      </c>
      <c r="H194" s="77">
        <f>+Tabla2610[[#This Row],[Cantidad Vendida]]*Tabla2610[[#This Row],[Precio de Venta Unitario]]-Tabla2610[[#This Row],[Cantidad Vendida]]*Tabla2610[[#This Row],[Precio de Costo Unitario]]</f>
        <v>257866.80000000005</v>
      </c>
      <c r="I194" s="78" t="str">
        <f>+IF(Tabla2610[[#This Row],[Ganancia TOTAL]]=J194,"✔","✘")</f>
        <v>✔</v>
      </c>
      <c r="J194" s="57">
        <v>257866.79999999996</v>
      </c>
    </row>
    <row r="195" spans="1:10" x14ac:dyDescent="0.3">
      <c r="A195" s="79"/>
      <c r="B195" s="73">
        <v>45313</v>
      </c>
      <c r="C195" s="74" t="s">
        <v>131</v>
      </c>
      <c r="D195" s="75" t="str">
        <f>+INDEX(INVENTARIO[],MATCH(Tabla2610[[#This Row],[Producto]],INVENTARIO[Producto],0),1)</f>
        <v>Jabón en polvo (500 gr.)</v>
      </c>
      <c r="E195" s="76">
        <v>39</v>
      </c>
      <c r="F195" s="77">
        <f>+INDEX(INVENTARIO[],MATCH(Tabla2610[[#This Row],[Producto]],INVENTARIO[Producto],0),3)</f>
        <v>4707</v>
      </c>
      <c r="G195" s="77">
        <f>+Tabla2610[[#This Row],[Precio de Costo Unitario]]*30%+Tabla2610[[#This Row],[Precio de Costo Unitario]]</f>
        <v>6119.1</v>
      </c>
      <c r="H195" s="77">
        <f>+Tabla2610[[#This Row],[Cantidad Vendida]]*Tabla2610[[#This Row],[Precio de Venta Unitario]]-Tabla2610[[#This Row],[Cantidad Vendida]]*Tabla2610[[#This Row],[Precio de Costo Unitario]]</f>
        <v>55071.900000000023</v>
      </c>
      <c r="I195" s="78" t="str">
        <f>+IF(Tabla2610[[#This Row],[Ganancia TOTAL]]=J195,"✔","✘")</f>
        <v>✔</v>
      </c>
      <c r="J195" s="57">
        <v>55071.900000000016</v>
      </c>
    </row>
    <row r="196" spans="1:10" x14ac:dyDescent="0.3">
      <c r="A196" s="79"/>
      <c r="B196" s="73">
        <v>45314</v>
      </c>
      <c r="C196" s="74" t="s">
        <v>132</v>
      </c>
      <c r="D196" s="75" t="str">
        <f>+INDEX(INVENTARIO[],MATCH(Tabla2610[[#This Row],[Producto]],INVENTARIO[Producto],0),1)</f>
        <v>Papel Higiénico de 4 unidades</v>
      </c>
      <c r="E196" s="76">
        <v>54</v>
      </c>
      <c r="F196" s="77">
        <f>+INDEX(INVENTARIO[],MATCH(Tabla2610[[#This Row],[Producto]],INVENTARIO[Producto],0),3)</f>
        <v>3898</v>
      </c>
      <c r="G196" s="77">
        <f>+Tabla2610[[#This Row],[Precio de Costo Unitario]]*30%+Tabla2610[[#This Row],[Precio de Costo Unitario]]</f>
        <v>5067.3999999999996</v>
      </c>
      <c r="H196" s="77">
        <f>+Tabla2610[[#This Row],[Cantidad Vendida]]*Tabla2610[[#This Row],[Precio de Venta Unitario]]-Tabla2610[[#This Row],[Cantidad Vendida]]*Tabla2610[[#This Row],[Precio de Costo Unitario]]</f>
        <v>63147.599999999977</v>
      </c>
      <c r="I196" s="78" t="str">
        <f>+IF(Tabla2610[[#This Row],[Ganancia TOTAL]]=J196,"✔","✘")</f>
        <v>✔</v>
      </c>
      <c r="J196" s="57">
        <v>63147.599999999977</v>
      </c>
    </row>
    <row r="197" spans="1:10" x14ac:dyDescent="0.3">
      <c r="A197" s="79"/>
      <c r="B197" s="73">
        <v>45315</v>
      </c>
      <c r="C197" s="74" t="s">
        <v>133</v>
      </c>
      <c r="D197" s="75" t="str">
        <f>+INDEX(INVENTARIO[],MATCH(Tabla2610[[#This Row],[Producto]],INVENTARIO[Producto],0),1)</f>
        <v>Detergente (1/2 lt.)</v>
      </c>
      <c r="E197" s="76">
        <v>7</v>
      </c>
      <c r="F197" s="77">
        <f>+INDEX(INVENTARIO[],MATCH(Tabla2610[[#This Row],[Producto]],INVENTARIO[Producto],0),3)</f>
        <v>2955</v>
      </c>
      <c r="G197" s="77">
        <f>+Tabla2610[[#This Row],[Precio de Costo Unitario]]*30%+Tabla2610[[#This Row],[Precio de Costo Unitario]]</f>
        <v>3841.5</v>
      </c>
      <c r="H197" s="77">
        <f>+Tabla2610[[#This Row],[Cantidad Vendida]]*Tabla2610[[#This Row],[Precio de Venta Unitario]]-Tabla2610[[#This Row],[Cantidad Vendida]]*Tabla2610[[#This Row],[Precio de Costo Unitario]]</f>
        <v>6205.5</v>
      </c>
      <c r="I197" s="78" t="str">
        <f>+IF(Tabla2610[[#This Row],[Ganancia TOTAL]]=J197,"✔","✘")</f>
        <v>✔</v>
      </c>
      <c r="J197" s="57">
        <v>6205.5</v>
      </c>
    </row>
    <row r="198" spans="1:10" x14ac:dyDescent="0.3">
      <c r="A198" s="79"/>
      <c r="B198" s="73">
        <v>45316</v>
      </c>
      <c r="C198" s="74" t="s">
        <v>134</v>
      </c>
      <c r="D198" s="75" t="str">
        <f>+INDEX(INVENTARIO[],MATCH(Tabla2610[[#This Row],[Producto]],INVENTARIO[Producto],0),1)</f>
        <v>Lavandina (1 lt)</v>
      </c>
      <c r="E198" s="76">
        <v>30</v>
      </c>
      <c r="F198" s="77">
        <f>+INDEX(INVENTARIO[],MATCH(Tabla2610[[#This Row],[Producto]],INVENTARIO[Producto],0),3)</f>
        <v>3648</v>
      </c>
      <c r="G198" s="77">
        <f>+Tabla2610[[#This Row],[Precio de Costo Unitario]]*30%+Tabla2610[[#This Row],[Precio de Costo Unitario]]</f>
        <v>4742.3999999999996</v>
      </c>
      <c r="H198" s="77">
        <f>+Tabla2610[[#This Row],[Cantidad Vendida]]*Tabla2610[[#This Row],[Precio de Venta Unitario]]-Tabla2610[[#This Row],[Cantidad Vendida]]*Tabla2610[[#This Row],[Precio de Costo Unitario]]</f>
        <v>32832</v>
      </c>
      <c r="I198" s="78" t="str">
        <f>+IF(Tabla2610[[#This Row],[Ganancia TOTAL]]=J198,"✔","✘")</f>
        <v>✔</v>
      </c>
      <c r="J198" s="57">
        <v>32831.999999999985</v>
      </c>
    </row>
    <row r="199" spans="1:10" x14ac:dyDescent="0.3">
      <c r="A199" s="79"/>
      <c r="B199" s="73">
        <v>45317</v>
      </c>
      <c r="C199" s="74" t="s">
        <v>107</v>
      </c>
      <c r="D199" s="75" t="str">
        <f>+INDEX(INVENTARIO[],MATCH(Tabla2610[[#This Row],[Producto]],INVENTARIO[Producto],0),1)</f>
        <v>Aceite de soja – 900cc</v>
      </c>
      <c r="E199" s="76">
        <v>46</v>
      </c>
      <c r="F199" s="77">
        <f>+INDEX(INVENTARIO[],MATCH(Tabla2610[[#This Row],[Producto]],INVENTARIO[Producto],0),3)</f>
        <v>9462</v>
      </c>
      <c r="G199" s="77">
        <f>+Tabla2610[[#This Row],[Precio de Costo Unitario]]*30%+Tabla2610[[#This Row],[Precio de Costo Unitario]]</f>
        <v>12300.6</v>
      </c>
      <c r="H199" s="77">
        <f>+Tabla2610[[#This Row],[Cantidad Vendida]]*Tabla2610[[#This Row],[Precio de Venta Unitario]]-Tabla2610[[#This Row],[Cantidad Vendida]]*Tabla2610[[#This Row],[Precio de Costo Unitario]]</f>
        <v>130575.59999999998</v>
      </c>
      <c r="I199" s="78" t="str">
        <f>+IF(Tabla2610[[#This Row],[Ganancia TOTAL]]=J199,"✔","✘")</f>
        <v>✔</v>
      </c>
      <c r="J199" s="57">
        <v>130575.60000000002</v>
      </c>
    </row>
    <row r="200" spans="1:10" x14ac:dyDescent="0.3">
      <c r="A200" s="79"/>
      <c r="B200" s="73">
        <v>45320</v>
      </c>
      <c r="C200" s="74" t="s">
        <v>108</v>
      </c>
      <c r="D200" s="75" t="str">
        <f>+INDEX(INVENTARIO[],MATCH(Tabla2610[[#This Row],[Producto]],INVENTARIO[Producto],0),1)</f>
        <v>Huevos de gallina (1/2doc.)</v>
      </c>
      <c r="E200" s="76">
        <v>8</v>
      </c>
      <c r="F200" s="77">
        <f>+INDEX(INVENTARIO[],MATCH(Tabla2610[[#This Row],[Producto]],INVENTARIO[Producto],0),3)</f>
        <v>4712</v>
      </c>
      <c r="G200" s="77">
        <f>+Tabla2610[[#This Row],[Precio de Costo Unitario]]*30%+Tabla2610[[#This Row],[Precio de Costo Unitario]]</f>
        <v>6125.6</v>
      </c>
      <c r="H200" s="77">
        <f>+Tabla2610[[#This Row],[Cantidad Vendida]]*Tabla2610[[#This Row],[Precio de Venta Unitario]]-Tabla2610[[#This Row],[Cantidad Vendida]]*Tabla2610[[#This Row],[Precio de Costo Unitario]]</f>
        <v>11308.800000000003</v>
      </c>
      <c r="I200" s="78" t="str">
        <f>+IF(Tabla2610[[#This Row],[Ganancia TOTAL]]=J200,"✔","✘")</f>
        <v>✔</v>
      </c>
      <c r="J200" s="57">
        <v>11308.800000000003</v>
      </c>
    </row>
    <row r="201" spans="1:10" x14ac:dyDescent="0.3">
      <c r="A201" s="79"/>
      <c r="B201" s="73">
        <v>45321</v>
      </c>
      <c r="C201" s="74" t="s">
        <v>109</v>
      </c>
      <c r="D201" s="75" t="str">
        <f>+INDEX(INVENTARIO[],MATCH(Tabla2610[[#This Row],[Producto]],INVENTARIO[Producto],0),1)</f>
        <v>Sal fina (500 gr.)</v>
      </c>
      <c r="E201" s="76">
        <v>27</v>
      </c>
      <c r="F201" s="77">
        <f>+INDEX(INVENTARIO[],MATCH(Tabla2610[[#This Row],[Producto]],INVENTARIO[Producto],0),3)</f>
        <v>570</v>
      </c>
      <c r="G201" s="77">
        <f>+Tabla2610[[#This Row],[Precio de Costo Unitario]]*30%+Tabla2610[[#This Row],[Precio de Costo Unitario]]</f>
        <v>741</v>
      </c>
      <c r="H201" s="77">
        <f>+Tabla2610[[#This Row],[Cantidad Vendida]]*Tabla2610[[#This Row],[Precio de Venta Unitario]]-Tabla2610[[#This Row],[Cantidad Vendida]]*Tabla2610[[#This Row],[Precio de Costo Unitario]]</f>
        <v>4617</v>
      </c>
      <c r="I201" s="78" t="str">
        <f>+IF(Tabla2610[[#This Row],[Ganancia TOTAL]]=J201,"✔","✘")</f>
        <v>✔</v>
      </c>
      <c r="J201" s="57">
        <v>4617</v>
      </c>
    </row>
    <row r="202" spans="1:10" x14ac:dyDescent="0.3">
      <c r="A202" s="79"/>
      <c r="B202" s="73">
        <v>45322</v>
      </c>
      <c r="C202" s="74" t="s">
        <v>110</v>
      </c>
      <c r="D202" s="75" t="str">
        <f>+INDEX(INVENTARIO[],MATCH(Tabla2610[[#This Row],[Producto]],INVENTARIO[Producto],0),1)</f>
        <v>Queso Paraguay (Kg.)</v>
      </c>
      <c r="E202" s="76">
        <v>14</v>
      </c>
      <c r="F202" s="77">
        <f>+INDEX(INVENTARIO[],MATCH(Tabla2610[[#This Row],[Producto]],INVENTARIO[Producto],0),3)</f>
        <v>28015</v>
      </c>
      <c r="G202" s="77">
        <f>+Tabla2610[[#This Row],[Precio de Costo Unitario]]*30%+Tabla2610[[#This Row],[Precio de Costo Unitario]]</f>
        <v>36419.5</v>
      </c>
      <c r="H202" s="77">
        <f>+Tabla2610[[#This Row],[Cantidad Vendida]]*Tabla2610[[#This Row],[Precio de Venta Unitario]]-Tabla2610[[#This Row],[Cantidad Vendida]]*Tabla2610[[#This Row],[Precio de Costo Unitario]]</f>
        <v>117663</v>
      </c>
      <c r="I202" s="78" t="str">
        <f>+IF(Tabla2610[[#This Row],[Ganancia TOTAL]]=J202,"✔","✘")</f>
        <v>✔</v>
      </c>
      <c r="J202" s="57">
        <v>117663</v>
      </c>
    </row>
    <row r="203" spans="1:10" x14ac:dyDescent="0.3">
      <c r="A203" s="79"/>
      <c r="B203" s="73">
        <v>45323</v>
      </c>
      <c r="C203" s="74" t="s">
        <v>111</v>
      </c>
      <c r="D203" s="75" t="str">
        <f>+INDEX(INVENTARIO[],MATCH(Tabla2610[[#This Row],[Producto]],INVENTARIO[Producto],0),1)</f>
        <v>Queso para Sandwich (Kg.)</v>
      </c>
      <c r="E203" s="76">
        <v>10</v>
      </c>
      <c r="F203" s="77">
        <f>+INDEX(INVENTARIO[],MATCH(Tabla2610[[#This Row],[Producto]],INVENTARIO[Producto],0),3)</f>
        <v>34618</v>
      </c>
      <c r="G203" s="77">
        <f>+Tabla2610[[#This Row],[Precio de Costo Unitario]]*30%+Tabla2610[[#This Row],[Precio de Costo Unitario]]</f>
        <v>45003.4</v>
      </c>
      <c r="H203" s="77">
        <f>+Tabla2610[[#This Row],[Cantidad Vendida]]*Tabla2610[[#This Row],[Precio de Venta Unitario]]-Tabla2610[[#This Row],[Cantidad Vendida]]*Tabla2610[[#This Row],[Precio de Costo Unitario]]</f>
        <v>103854</v>
      </c>
      <c r="I203" s="78" t="str">
        <f>+IF(Tabla2610[[#This Row],[Ganancia TOTAL]]=J203,"✔","✘")</f>
        <v>✔</v>
      </c>
      <c r="J203" s="57">
        <v>103854.00000000001</v>
      </c>
    </row>
    <row r="204" spans="1:10" x14ac:dyDescent="0.3">
      <c r="A204" s="79"/>
      <c r="B204" s="73">
        <v>45324</v>
      </c>
      <c r="C204" s="74" t="s">
        <v>112</v>
      </c>
      <c r="D204" s="75" t="str">
        <f>+INDEX(INVENTARIO[],MATCH(Tabla2610[[#This Row],[Producto]],INVENTARIO[Producto],0),1)</f>
        <v>Leche Entera Sachet – 1lt</v>
      </c>
      <c r="E204" s="76">
        <v>48</v>
      </c>
      <c r="F204" s="77">
        <f>+INDEX(INVENTARIO[],MATCH(Tabla2610[[#This Row],[Producto]],INVENTARIO[Producto],0),3)</f>
        <v>3648</v>
      </c>
      <c r="G204" s="77">
        <f>+Tabla2610[[#This Row],[Precio de Costo Unitario]]*30%+Tabla2610[[#This Row],[Precio de Costo Unitario]]</f>
        <v>4742.3999999999996</v>
      </c>
      <c r="H204" s="77">
        <f>+Tabla2610[[#This Row],[Cantidad Vendida]]*Tabla2610[[#This Row],[Precio de Venta Unitario]]-Tabla2610[[#This Row],[Cantidad Vendida]]*Tabla2610[[#This Row],[Precio de Costo Unitario]]</f>
        <v>52531.199999999983</v>
      </c>
      <c r="I204" s="78" t="str">
        <f>+IF(Tabla2610[[#This Row],[Ganancia TOTAL]]=J204,"✔","✘")</f>
        <v>✔</v>
      </c>
      <c r="J204" s="57">
        <v>52531.199999999983</v>
      </c>
    </row>
    <row r="205" spans="1:10" x14ac:dyDescent="0.3">
      <c r="A205" s="79"/>
      <c r="B205" s="73">
        <v>45327</v>
      </c>
      <c r="C205" s="74" t="s">
        <v>113</v>
      </c>
      <c r="D205" s="75" t="str">
        <f>+INDEX(INVENTARIO[],MATCH(Tabla2610[[#This Row],[Producto]],INVENTARIO[Producto],0),1)</f>
        <v>Leche Entera larga vida – 1 lt.</v>
      </c>
      <c r="E205" s="76">
        <v>49</v>
      </c>
      <c r="F205" s="77">
        <f>+INDEX(INVENTARIO[],MATCH(Tabla2610[[#This Row],[Producto]],INVENTARIO[Producto],0),3)</f>
        <v>4728</v>
      </c>
      <c r="G205" s="77">
        <f>+Tabla2610[[#This Row],[Precio de Costo Unitario]]*30%+Tabla2610[[#This Row],[Precio de Costo Unitario]]</f>
        <v>6146.4</v>
      </c>
      <c r="H205" s="77">
        <f>+Tabla2610[[#This Row],[Cantidad Vendida]]*Tabla2610[[#This Row],[Precio de Venta Unitario]]-Tabla2610[[#This Row],[Cantidad Vendida]]*Tabla2610[[#This Row],[Precio de Costo Unitario]]</f>
        <v>69501.599999999977</v>
      </c>
      <c r="I205" s="78" t="str">
        <f>+IF(Tabla2610[[#This Row],[Ganancia TOTAL]]=J205,"✔","✘")</f>
        <v>✔</v>
      </c>
      <c r="J205" s="57">
        <v>69501.599999999977</v>
      </c>
    </row>
    <row r="206" spans="1:10" x14ac:dyDescent="0.3">
      <c r="A206" s="79"/>
      <c r="B206" s="73">
        <v>45328</v>
      </c>
      <c r="C206" s="74" t="s">
        <v>114</v>
      </c>
      <c r="D206" s="75" t="str">
        <f>+INDEX(INVENTARIO[],MATCH(Tabla2610[[#This Row],[Producto]],INVENTARIO[Producto],0),1)</f>
        <v>Yogurt Entero – 350 gr.</v>
      </c>
      <c r="E206" s="76">
        <v>28</v>
      </c>
      <c r="F206" s="77">
        <f>+INDEX(INVENTARIO[],MATCH(Tabla2610[[#This Row],[Producto]],INVENTARIO[Producto],0),3)</f>
        <v>3163</v>
      </c>
      <c r="G206" s="77">
        <f>+Tabla2610[[#This Row],[Precio de Costo Unitario]]*30%+Tabla2610[[#This Row],[Precio de Costo Unitario]]</f>
        <v>4111.8999999999996</v>
      </c>
      <c r="H206" s="77">
        <f>+Tabla2610[[#This Row],[Cantidad Vendida]]*Tabla2610[[#This Row],[Precio de Venta Unitario]]-Tabla2610[[#This Row],[Cantidad Vendida]]*Tabla2610[[#This Row],[Precio de Costo Unitario]]</f>
        <v>26569.199999999983</v>
      </c>
      <c r="I206" s="78" t="str">
        <f>+IF(Tabla2610[[#This Row],[Ganancia TOTAL]]=J206,"✔","✘")</f>
        <v>✔</v>
      </c>
      <c r="J206" s="57">
        <v>26569.19999999999</v>
      </c>
    </row>
    <row r="207" spans="1:10" x14ac:dyDescent="0.3">
      <c r="A207" s="79"/>
      <c r="B207" s="73">
        <v>45329</v>
      </c>
      <c r="C207" s="74" t="s">
        <v>89</v>
      </c>
      <c r="D207" s="75" t="str">
        <f>+INDEX(INVENTARIO[],MATCH(Tabla2610[[#This Row],[Producto]],INVENTARIO[Producto],0),1)</f>
        <v>Pan Felipito (Kg.)</v>
      </c>
      <c r="E207" s="76">
        <v>33</v>
      </c>
      <c r="F207" s="77">
        <f>+INDEX(INVENTARIO[],MATCH(Tabla2610[[#This Row],[Producto]],INVENTARIO[Producto],0),3)</f>
        <v>4941</v>
      </c>
      <c r="G207" s="77">
        <f>+Tabla2610[[#This Row],[Precio de Costo Unitario]]*30%+Tabla2610[[#This Row],[Precio de Costo Unitario]]</f>
        <v>6423.3</v>
      </c>
      <c r="H207" s="77">
        <f>+Tabla2610[[#This Row],[Cantidad Vendida]]*Tabla2610[[#This Row],[Precio de Venta Unitario]]-Tabla2610[[#This Row],[Cantidad Vendida]]*Tabla2610[[#This Row],[Precio de Costo Unitario]]</f>
        <v>48915.899999999994</v>
      </c>
      <c r="I207" s="78" t="str">
        <f>+IF(Tabla2610[[#This Row],[Ganancia TOTAL]]=J207,"✔","✘")</f>
        <v>✔</v>
      </c>
      <c r="J207" s="57">
        <v>48915.900000000009</v>
      </c>
    </row>
    <row r="208" spans="1:10" x14ac:dyDescent="0.3">
      <c r="A208" s="79"/>
      <c r="B208" s="73">
        <v>45330</v>
      </c>
      <c r="C208" s="74" t="s">
        <v>90</v>
      </c>
      <c r="D208" s="75" t="str">
        <f>+INDEX(INVENTARIO[],MATCH(Tabla2610[[#This Row],[Producto]],INVENTARIO[Producto],0),1)</f>
        <v>Galleta (Kg.)</v>
      </c>
      <c r="E208" s="76">
        <v>52</v>
      </c>
      <c r="F208" s="77">
        <f>+INDEX(INVENTARIO[],MATCH(Tabla2610[[#This Row],[Producto]],INVENTARIO[Producto],0),3)</f>
        <v>5281</v>
      </c>
      <c r="G208" s="77">
        <f>+Tabla2610[[#This Row],[Precio de Costo Unitario]]*30%+Tabla2610[[#This Row],[Precio de Costo Unitario]]</f>
        <v>6865.3</v>
      </c>
      <c r="H208" s="77">
        <f>+Tabla2610[[#This Row],[Cantidad Vendida]]*Tabla2610[[#This Row],[Precio de Venta Unitario]]-Tabla2610[[#This Row],[Cantidad Vendida]]*Tabla2610[[#This Row],[Precio de Costo Unitario]]</f>
        <v>82383.600000000035</v>
      </c>
      <c r="I208" s="78" t="str">
        <f>+IF(Tabla2610[[#This Row],[Ganancia TOTAL]]=J208,"✔","✘")</f>
        <v>✔</v>
      </c>
      <c r="J208" s="57">
        <v>82383.600000000006</v>
      </c>
    </row>
    <row r="209" spans="1:10" x14ac:dyDescent="0.3">
      <c r="A209" s="79"/>
      <c r="B209" s="73">
        <v>45331</v>
      </c>
      <c r="C209" s="74" t="s">
        <v>91</v>
      </c>
      <c r="D209" s="75" t="str">
        <f>+INDEX(INVENTARIO[],MATCH(Tabla2610[[#This Row],[Producto]],INVENTARIO[Producto],0),1)</f>
        <v>Coquito (Kg.)</v>
      </c>
      <c r="E209" s="76">
        <v>20</v>
      </c>
      <c r="F209" s="77">
        <f>+INDEX(INVENTARIO[],MATCH(Tabla2610[[#This Row],[Producto]],INVENTARIO[Producto],0),3)</f>
        <v>10765</v>
      </c>
      <c r="G209" s="77">
        <f>+Tabla2610[[#This Row],[Precio de Costo Unitario]]*30%+Tabla2610[[#This Row],[Precio de Costo Unitario]]</f>
        <v>13994.5</v>
      </c>
      <c r="H209" s="77">
        <f>+Tabla2610[[#This Row],[Cantidad Vendida]]*Tabla2610[[#This Row],[Precio de Venta Unitario]]-Tabla2610[[#This Row],[Cantidad Vendida]]*Tabla2610[[#This Row],[Precio de Costo Unitario]]</f>
        <v>64590</v>
      </c>
      <c r="I209" s="78" t="str">
        <f>+IF(Tabla2610[[#This Row],[Ganancia TOTAL]]=J209,"✔","✘")</f>
        <v>✔</v>
      </c>
      <c r="J209" s="57">
        <v>64590</v>
      </c>
    </row>
    <row r="210" spans="1:10" x14ac:dyDescent="0.3">
      <c r="A210" s="79"/>
      <c r="B210" s="73">
        <v>45334</v>
      </c>
      <c r="C210" s="74" t="s">
        <v>92</v>
      </c>
      <c r="D210" s="75" t="str">
        <f>+INDEX(INVENTARIO[],MATCH(Tabla2610[[#This Row],[Producto]],INVENTARIO[Producto],0),1)</f>
        <v>Pan sándwich ( ½ kg.)</v>
      </c>
      <c r="E210" s="76">
        <v>24</v>
      </c>
      <c r="F210" s="77">
        <f>+INDEX(INVENTARIO[],MATCH(Tabla2610[[#This Row],[Producto]],INVENTARIO[Producto],0),3)</f>
        <v>183</v>
      </c>
      <c r="G210" s="77">
        <f>+Tabla2610[[#This Row],[Precio de Costo Unitario]]*30%+Tabla2610[[#This Row],[Precio de Costo Unitario]]</f>
        <v>237.9</v>
      </c>
      <c r="H210" s="77">
        <f>+Tabla2610[[#This Row],[Cantidad Vendida]]*Tabla2610[[#This Row],[Precio de Venta Unitario]]-Tabla2610[[#This Row],[Cantidad Vendida]]*Tabla2610[[#This Row],[Precio de Costo Unitario]]</f>
        <v>1317.6000000000004</v>
      </c>
      <c r="I210" s="78" t="str">
        <f>+IF(Tabla2610[[#This Row],[Ganancia TOTAL]]=J210,"✔","✘")</f>
        <v>✔</v>
      </c>
      <c r="J210" s="57">
        <v>1317.6000000000001</v>
      </c>
    </row>
    <row r="211" spans="1:10" x14ac:dyDescent="0.3">
      <c r="A211" s="79"/>
      <c r="B211" s="73">
        <v>45335</v>
      </c>
      <c r="C211" s="74" t="s">
        <v>93</v>
      </c>
      <c r="D211" s="75" t="str">
        <f>+INDEX(INVENTARIO[],MATCH(Tabla2610[[#This Row],[Producto]],INVENTARIO[Producto],0),1)</f>
        <v>Fídeo (Kg.)</v>
      </c>
      <c r="E211" s="76">
        <v>25</v>
      </c>
      <c r="F211" s="77">
        <f>+INDEX(INVENTARIO[],MATCH(Tabla2610[[#This Row],[Producto]],INVENTARIO[Producto],0),3)</f>
        <v>4694</v>
      </c>
      <c r="G211" s="77">
        <f>+Tabla2610[[#This Row],[Precio de Costo Unitario]]*30%+Tabla2610[[#This Row],[Precio de Costo Unitario]]</f>
        <v>6102.2</v>
      </c>
      <c r="H211" s="77">
        <f>+Tabla2610[[#This Row],[Cantidad Vendida]]*Tabla2610[[#This Row],[Precio de Venta Unitario]]-Tabla2610[[#This Row],[Cantidad Vendida]]*Tabla2610[[#This Row],[Precio de Costo Unitario]]</f>
        <v>35205</v>
      </c>
      <c r="I211" s="78" t="str">
        <f>+IF(Tabla2610[[#This Row],[Ganancia TOTAL]]=J211,"✔","✘")</f>
        <v>✔</v>
      </c>
      <c r="J211" s="57">
        <v>35204.999999999993</v>
      </c>
    </row>
    <row r="212" spans="1:10" x14ac:dyDescent="0.3">
      <c r="A212" s="79"/>
      <c r="B212" s="73">
        <v>45336</v>
      </c>
      <c r="C212" s="74" t="s">
        <v>94</v>
      </c>
      <c r="D212" s="75" t="str">
        <f>+INDEX(INVENTARIO[],MATCH(Tabla2610[[#This Row],[Producto]],INVENTARIO[Producto],0),1)</f>
        <v>Poroto rojo (Kg.)</v>
      </c>
      <c r="E212" s="76">
        <v>53</v>
      </c>
      <c r="F212" s="77">
        <f>+INDEX(INVENTARIO[],MATCH(Tabla2610[[#This Row],[Producto]],INVENTARIO[Producto],0),3)</f>
        <v>16003</v>
      </c>
      <c r="G212" s="77">
        <f>+Tabla2610[[#This Row],[Precio de Costo Unitario]]*30%+Tabla2610[[#This Row],[Precio de Costo Unitario]]</f>
        <v>20803.900000000001</v>
      </c>
      <c r="H212" s="77">
        <f>+Tabla2610[[#This Row],[Cantidad Vendida]]*Tabla2610[[#This Row],[Precio de Venta Unitario]]-Tabla2610[[#This Row],[Cantidad Vendida]]*Tabla2610[[#This Row],[Precio de Costo Unitario]]</f>
        <v>254447.70000000019</v>
      </c>
      <c r="I212" s="78" t="str">
        <f>+IF(Tabla2610[[#This Row],[Ganancia TOTAL]]=J212,"✔","✘")</f>
        <v>✔</v>
      </c>
      <c r="J212" s="57">
        <v>254447.70000000007</v>
      </c>
    </row>
    <row r="213" spans="1:10" x14ac:dyDescent="0.3">
      <c r="A213" s="79"/>
      <c r="B213" s="73">
        <v>45337</v>
      </c>
      <c r="C213" s="74" t="s">
        <v>95</v>
      </c>
      <c r="D213" s="75" t="str">
        <f>+INDEX(INVENTARIO[],MATCH(Tabla2610[[#This Row],[Producto]],INVENTARIO[Producto],0),1)</f>
        <v>Arroz (Kg.)</v>
      </c>
      <c r="E213" s="76">
        <v>7</v>
      </c>
      <c r="F213" s="77">
        <f>+INDEX(INVENTARIO[],MATCH(Tabla2610[[#This Row],[Producto]],INVENTARIO[Producto],0),3)</f>
        <v>4145</v>
      </c>
      <c r="G213" s="77">
        <f>+Tabla2610[[#This Row],[Precio de Costo Unitario]]*30%+Tabla2610[[#This Row],[Precio de Costo Unitario]]</f>
        <v>5388.5</v>
      </c>
      <c r="H213" s="77">
        <f>+Tabla2610[[#This Row],[Cantidad Vendida]]*Tabla2610[[#This Row],[Precio de Venta Unitario]]-Tabla2610[[#This Row],[Cantidad Vendida]]*Tabla2610[[#This Row],[Precio de Costo Unitario]]</f>
        <v>8704.5</v>
      </c>
      <c r="I213" s="78" t="str">
        <f>+IF(Tabla2610[[#This Row],[Ganancia TOTAL]]=J213,"✔","✘")</f>
        <v>✔</v>
      </c>
      <c r="J213" s="57">
        <v>8704.5</v>
      </c>
    </row>
    <row r="214" spans="1:10" x14ac:dyDescent="0.3">
      <c r="A214" s="79"/>
      <c r="B214" s="73">
        <v>45338</v>
      </c>
      <c r="C214" s="74" t="s">
        <v>96</v>
      </c>
      <c r="D214" s="75" t="str">
        <f>+INDEX(INVENTARIO[],MATCH(Tabla2610[[#This Row],[Producto]],INVENTARIO[Producto],0),1)</f>
        <v>Azúcar (Kg.)</v>
      </c>
      <c r="E214" s="76">
        <v>47</v>
      </c>
      <c r="F214" s="77">
        <f>+INDEX(INVENTARIO[],MATCH(Tabla2610[[#This Row],[Producto]],INVENTARIO[Producto],0),3)</f>
        <v>4744</v>
      </c>
      <c r="G214" s="77">
        <f>+Tabla2610[[#This Row],[Precio de Costo Unitario]]*30%+Tabla2610[[#This Row],[Precio de Costo Unitario]]</f>
        <v>6167.2</v>
      </c>
      <c r="H214" s="77">
        <f>+Tabla2610[[#This Row],[Cantidad Vendida]]*Tabla2610[[#This Row],[Precio de Venta Unitario]]-Tabla2610[[#This Row],[Cantidad Vendida]]*Tabla2610[[#This Row],[Precio de Costo Unitario]]</f>
        <v>66890.399999999965</v>
      </c>
      <c r="I214" s="78" t="str">
        <f>+IF(Tabla2610[[#This Row],[Ganancia TOTAL]]=J214,"✔","✘")</f>
        <v>✔</v>
      </c>
      <c r="J214" s="57">
        <v>66890.399999999994</v>
      </c>
    </row>
    <row r="215" spans="1:10" x14ac:dyDescent="0.3">
      <c r="A215" s="79"/>
      <c r="B215" s="73">
        <v>45341</v>
      </c>
      <c r="C215" s="74" t="s">
        <v>97</v>
      </c>
      <c r="D215" s="75" t="str">
        <f>+INDEX(INVENTARIO[],MATCH(Tabla2610[[#This Row],[Producto]],INVENTARIO[Producto],0),1)</f>
        <v>Harina de trigo (Kg.)</v>
      </c>
      <c r="E215" s="76">
        <v>1</v>
      </c>
      <c r="F215" s="77">
        <f>+INDEX(INVENTARIO[],MATCH(Tabla2610[[#This Row],[Producto]],INVENTARIO[Producto],0),3)</f>
        <v>3112</v>
      </c>
      <c r="G215" s="77">
        <f>+Tabla2610[[#This Row],[Precio de Costo Unitario]]*30%+Tabla2610[[#This Row],[Precio de Costo Unitario]]</f>
        <v>4045.6</v>
      </c>
      <c r="H215" s="77">
        <f>+Tabla2610[[#This Row],[Cantidad Vendida]]*Tabla2610[[#This Row],[Precio de Venta Unitario]]-Tabla2610[[#This Row],[Cantidad Vendida]]*Tabla2610[[#This Row],[Precio de Costo Unitario]]</f>
        <v>933.59999999999991</v>
      </c>
      <c r="I215" s="78" t="str">
        <f>+IF(Tabla2610[[#This Row],[Ganancia TOTAL]]=J215,"✔","✘")</f>
        <v>✔</v>
      </c>
      <c r="J215" s="57">
        <v>933.59999999999991</v>
      </c>
    </row>
    <row r="216" spans="1:10" x14ac:dyDescent="0.3">
      <c r="A216" s="79"/>
      <c r="B216" s="73">
        <v>45342</v>
      </c>
      <c r="C216" s="74" t="s">
        <v>98</v>
      </c>
      <c r="D216" s="75" t="str">
        <f>+INDEX(INVENTARIO[],MATCH(Tabla2610[[#This Row],[Producto]],INVENTARIO[Producto],0),1)</f>
        <v>Harina de maíz (Kg.)</v>
      </c>
      <c r="E216" s="76">
        <v>38</v>
      </c>
      <c r="F216" s="77">
        <f>+INDEX(INVENTARIO[],MATCH(Tabla2610[[#This Row],[Producto]],INVENTARIO[Producto],0),3)</f>
        <v>7719</v>
      </c>
      <c r="G216" s="77">
        <f>+Tabla2610[[#This Row],[Precio de Costo Unitario]]*30%+Tabla2610[[#This Row],[Precio de Costo Unitario]]</f>
        <v>10034.700000000001</v>
      </c>
      <c r="H216" s="77">
        <f>+Tabla2610[[#This Row],[Cantidad Vendida]]*Tabla2610[[#This Row],[Precio de Venta Unitario]]-Tabla2610[[#This Row],[Cantidad Vendida]]*Tabla2610[[#This Row],[Precio de Costo Unitario]]</f>
        <v>87996.600000000035</v>
      </c>
      <c r="I216" s="78" t="str">
        <f>+IF(Tabla2610[[#This Row],[Ganancia TOTAL]]=J216,"✔","✘")</f>
        <v>✔</v>
      </c>
      <c r="J216" s="57">
        <v>87996.600000000035</v>
      </c>
    </row>
    <row r="217" spans="1:10" x14ac:dyDescent="0.3">
      <c r="A217" s="79"/>
      <c r="B217" s="73">
        <v>45343</v>
      </c>
      <c r="C217" s="74" t="s">
        <v>99</v>
      </c>
      <c r="D217" s="75" t="str">
        <f>+INDEX(INVENTARIO[],MATCH(Tabla2610[[#This Row],[Producto]],INVENTARIO[Producto],0),1)</f>
        <v>Locro (Kg.)</v>
      </c>
      <c r="E217" s="76">
        <v>30</v>
      </c>
      <c r="F217" s="77">
        <f>+INDEX(INVENTARIO[],MATCH(Tabla2610[[#This Row],[Producto]],INVENTARIO[Producto],0),3)</f>
        <v>6758</v>
      </c>
      <c r="G217" s="77">
        <f>+Tabla2610[[#This Row],[Precio de Costo Unitario]]*30%+Tabla2610[[#This Row],[Precio de Costo Unitario]]</f>
        <v>8785.4</v>
      </c>
      <c r="H217" s="77">
        <f>+Tabla2610[[#This Row],[Cantidad Vendida]]*Tabla2610[[#This Row],[Precio de Venta Unitario]]-Tabla2610[[#This Row],[Cantidad Vendida]]*Tabla2610[[#This Row],[Precio de Costo Unitario]]</f>
        <v>60822</v>
      </c>
      <c r="I217" s="78" t="str">
        <f>+IF(Tabla2610[[#This Row],[Ganancia TOTAL]]=J217,"✔","✘")</f>
        <v>✔</v>
      </c>
      <c r="J217" s="57">
        <v>60821.999999999985</v>
      </c>
    </row>
    <row r="218" spans="1:10" x14ac:dyDescent="0.3">
      <c r="A218" s="79"/>
      <c r="B218" s="73">
        <v>45344</v>
      </c>
      <c r="C218" s="74" t="s">
        <v>100</v>
      </c>
      <c r="D218" s="75" t="str">
        <f>+INDEX(INVENTARIO[],MATCH(Tabla2610[[#This Row],[Producto]],INVENTARIO[Producto],0),1)</f>
        <v>Carne de res</v>
      </c>
      <c r="E218" s="76">
        <v>30</v>
      </c>
      <c r="F218" s="77">
        <f>+INDEX(INVENTARIO[],MATCH(Tabla2610[[#This Row],[Producto]],INVENTARIO[Producto],0),3)</f>
        <v>15900</v>
      </c>
      <c r="G218" s="77">
        <f>+Tabla2610[[#This Row],[Precio de Costo Unitario]]*30%+Tabla2610[[#This Row],[Precio de Costo Unitario]]</f>
        <v>20670</v>
      </c>
      <c r="H218" s="77">
        <f>+Tabla2610[[#This Row],[Cantidad Vendida]]*Tabla2610[[#This Row],[Precio de Venta Unitario]]-Tabla2610[[#This Row],[Cantidad Vendida]]*Tabla2610[[#This Row],[Precio de Costo Unitario]]</f>
        <v>143100</v>
      </c>
      <c r="I218" s="78" t="str">
        <f>+IF(Tabla2610[[#This Row],[Ganancia TOTAL]]=J218,"✔","✘")</f>
        <v>✔</v>
      </c>
      <c r="J218" s="57">
        <v>143100</v>
      </c>
    </row>
    <row r="219" spans="1:10" x14ac:dyDescent="0.3">
      <c r="A219" s="79"/>
      <c r="B219" s="73">
        <v>45345</v>
      </c>
      <c r="C219" s="74" t="s">
        <v>101</v>
      </c>
      <c r="D219" s="75" t="str">
        <f>+INDEX(INVENTARIO[],MATCH(Tabla2610[[#This Row],[Producto]],INVENTARIO[Producto],0),1)</f>
        <v>Carne de cerdo.</v>
      </c>
      <c r="E219" s="76">
        <v>51</v>
      </c>
      <c r="F219" s="77">
        <f>+INDEX(INVENTARIO[],MATCH(Tabla2610[[#This Row],[Producto]],INVENTARIO[Producto],0),3)</f>
        <v>14805</v>
      </c>
      <c r="G219" s="77">
        <f>+Tabla2610[[#This Row],[Precio de Costo Unitario]]*30%+Tabla2610[[#This Row],[Precio de Costo Unitario]]</f>
        <v>19246.5</v>
      </c>
      <c r="H219" s="77">
        <f>+Tabla2610[[#This Row],[Cantidad Vendida]]*Tabla2610[[#This Row],[Precio de Venta Unitario]]-Tabla2610[[#This Row],[Cantidad Vendida]]*Tabla2610[[#This Row],[Precio de Costo Unitario]]</f>
        <v>226516.5</v>
      </c>
      <c r="I219" s="78" t="str">
        <f>+IF(Tabla2610[[#This Row],[Ganancia TOTAL]]=J219,"✔","✘")</f>
        <v>✔</v>
      </c>
      <c r="J219" s="57">
        <v>226516.5</v>
      </c>
    </row>
    <row r="220" spans="1:10" x14ac:dyDescent="0.3">
      <c r="A220" s="79"/>
      <c r="B220" s="73">
        <v>45348</v>
      </c>
      <c r="C220" s="74" t="s">
        <v>102</v>
      </c>
      <c r="D220" s="75" t="str">
        <f>+INDEX(INVENTARIO[],MATCH(Tabla2610[[#This Row],[Producto]],INVENTARIO[Producto],0),1)</f>
        <v>Pollo</v>
      </c>
      <c r="E220" s="76">
        <v>36</v>
      </c>
      <c r="F220" s="77">
        <f>+INDEX(INVENTARIO[],MATCH(Tabla2610[[#This Row],[Producto]],INVENTARIO[Producto],0),3)</f>
        <v>12950</v>
      </c>
      <c r="G220" s="77">
        <f>+Tabla2610[[#This Row],[Precio de Costo Unitario]]*30%+Tabla2610[[#This Row],[Precio de Costo Unitario]]</f>
        <v>16835</v>
      </c>
      <c r="H220" s="77">
        <f>+Tabla2610[[#This Row],[Cantidad Vendida]]*Tabla2610[[#This Row],[Precio de Venta Unitario]]-Tabla2610[[#This Row],[Cantidad Vendida]]*Tabla2610[[#This Row],[Precio de Costo Unitario]]</f>
        <v>139860</v>
      </c>
      <c r="I220" s="78" t="str">
        <f>+IF(Tabla2610[[#This Row],[Ganancia TOTAL]]=J220,"✔","✘")</f>
        <v>✔</v>
      </c>
      <c r="J220" s="57">
        <v>139860</v>
      </c>
    </row>
    <row r="221" spans="1:10" x14ac:dyDescent="0.3">
      <c r="A221" s="79"/>
      <c r="B221" s="73">
        <v>45349</v>
      </c>
      <c r="C221" s="74" t="s">
        <v>103</v>
      </c>
      <c r="D221" s="75" t="str">
        <f>+INDEX(INVENTARIO[],MATCH(Tabla2610[[#This Row],[Producto]],INVENTARIO[Producto],0),1)</f>
        <v>Yerba Mate (Paq. 1 Kl.)</v>
      </c>
      <c r="E221" s="76">
        <v>8</v>
      </c>
      <c r="F221" s="77">
        <f>+INDEX(INVENTARIO[],MATCH(Tabla2610[[#This Row],[Producto]],INVENTARIO[Producto],0),3)</f>
        <v>14003</v>
      </c>
      <c r="G221" s="77">
        <f>+Tabla2610[[#This Row],[Precio de Costo Unitario]]*30%+Tabla2610[[#This Row],[Precio de Costo Unitario]]</f>
        <v>18203.900000000001</v>
      </c>
      <c r="H221" s="77">
        <f>+Tabla2610[[#This Row],[Cantidad Vendida]]*Tabla2610[[#This Row],[Precio de Venta Unitario]]-Tabla2610[[#This Row],[Cantidad Vendida]]*Tabla2610[[#This Row],[Precio de Costo Unitario]]</f>
        <v>33607.200000000012</v>
      </c>
      <c r="I221" s="78" t="str">
        <f>+IF(Tabla2610[[#This Row],[Ganancia TOTAL]]=J221,"✔","✘")</f>
        <v>✔</v>
      </c>
      <c r="J221" s="57">
        <v>33607.200000000012</v>
      </c>
    </row>
    <row r="222" spans="1:10" x14ac:dyDescent="0.3">
      <c r="A222" s="79"/>
      <c r="B222" s="73">
        <v>45350</v>
      </c>
      <c r="C222" s="74" t="s">
        <v>104</v>
      </c>
      <c r="D222" s="75" t="str">
        <f>+INDEX(INVENTARIO[],MATCH(Tabla2610[[#This Row],[Producto]],INVENTARIO[Producto],0),1)</f>
        <v>Aceite de Girasol – 900cc</v>
      </c>
      <c r="E222" s="76">
        <v>5</v>
      </c>
      <c r="F222" s="77">
        <f>+INDEX(INVENTARIO[],MATCH(Tabla2610[[#This Row],[Producto]],INVENTARIO[Producto],0),3)</f>
        <v>11110</v>
      </c>
      <c r="G222" s="77">
        <f>+Tabla2610[[#This Row],[Precio de Costo Unitario]]*30%+Tabla2610[[#This Row],[Precio de Costo Unitario]]</f>
        <v>14443</v>
      </c>
      <c r="H222" s="77">
        <f>+Tabla2610[[#This Row],[Cantidad Vendida]]*Tabla2610[[#This Row],[Precio de Venta Unitario]]-Tabla2610[[#This Row],[Cantidad Vendida]]*Tabla2610[[#This Row],[Precio de Costo Unitario]]</f>
        <v>16665</v>
      </c>
      <c r="I222" s="78" t="str">
        <f>+IF(Tabla2610[[#This Row],[Ganancia TOTAL]]=J222,"✔","✘")</f>
        <v>✔</v>
      </c>
      <c r="J222" s="57">
        <v>16665</v>
      </c>
    </row>
    <row r="223" spans="1:10" x14ac:dyDescent="0.3">
      <c r="A223" s="79"/>
      <c r="B223" s="73">
        <v>45351</v>
      </c>
      <c r="C223" s="74" t="s">
        <v>105</v>
      </c>
      <c r="D223" s="75" t="str">
        <f>+INDEX(INVENTARIO[],MATCH(Tabla2610[[#This Row],[Producto]],INVENTARIO[Producto],0),1)</f>
        <v>Vinagre de 750 ml</v>
      </c>
      <c r="E223" s="76">
        <v>54</v>
      </c>
      <c r="F223" s="77">
        <f>+INDEX(INVENTARIO[],MATCH(Tabla2610[[#This Row],[Producto]],INVENTARIO[Producto],0),3)</f>
        <v>5845</v>
      </c>
      <c r="G223" s="77">
        <f>+Tabla2610[[#This Row],[Precio de Costo Unitario]]*30%+Tabla2610[[#This Row],[Precio de Costo Unitario]]</f>
        <v>7598.5</v>
      </c>
      <c r="H223" s="77">
        <f>+Tabla2610[[#This Row],[Cantidad Vendida]]*Tabla2610[[#This Row],[Precio de Venta Unitario]]-Tabla2610[[#This Row],[Cantidad Vendida]]*Tabla2610[[#This Row],[Precio de Costo Unitario]]</f>
        <v>94689</v>
      </c>
      <c r="I223" s="78" t="str">
        <f>+IF(Tabla2610[[#This Row],[Ganancia TOTAL]]=J223,"✔","✘")</f>
        <v>✔</v>
      </c>
      <c r="J223" s="57">
        <v>94689</v>
      </c>
    </row>
    <row r="224" spans="1:10" x14ac:dyDescent="0.3">
      <c r="A224" s="79"/>
      <c r="B224" s="73">
        <v>45352</v>
      </c>
      <c r="C224" s="74" t="s">
        <v>106</v>
      </c>
      <c r="D224" s="75" t="str">
        <f>+INDEX(INVENTARIO[],MATCH(Tabla2610[[#This Row],[Producto]],INVENTARIO[Producto],0),1)</f>
        <v>Salsa de Soja 450g</v>
      </c>
      <c r="E224" s="76">
        <v>45</v>
      </c>
      <c r="F224" s="77">
        <f>+INDEX(INVENTARIO[],MATCH(Tabla2610[[#This Row],[Producto]],INVENTARIO[Producto],0),3)</f>
        <v>4443</v>
      </c>
      <c r="G224" s="77">
        <f>+Tabla2610[[#This Row],[Precio de Costo Unitario]]*30%+Tabla2610[[#This Row],[Precio de Costo Unitario]]</f>
        <v>5775.9</v>
      </c>
      <c r="H224" s="77">
        <f>+Tabla2610[[#This Row],[Cantidad Vendida]]*Tabla2610[[#This Row],[Precio de Venta Unitario]]-Tabla2610[[#This Row],[Cantidad Vendida]]*Tabla2610[[#This Row],[Precio de Costo Unitario]]</f>
        <v>59980.499999999971</v>
      </c>
      <c r="I224" s="78" t="str">
        <f>+IF(Tabla2610[[#This Row],[Ganancia TOTAL]]=J224,"✔","✘")</f>
        <v>✔</v>
      </c>
      <c r="J224" s="57">
        <v>59980.499999999985</v>
      </c>
    </row>
    <row r="225" spans="1:10" x14ac:dyDescent="0.3">
      <c r="A225" s="79"/>
      <c r="B225" s="73">
        <v>45355</v>
      </c>
      <c r="C225" s="74" t="s">
        <v>107</v>
      </c>
      <c r="D225" s="75" t="str">
        <f>+INDEX(INVENTARIO[],MATCH(Tabla2610[[#This Row],[Producto]],INVENTARIO[Producto],0),1)</f>
        <v>Aceite de soja – 900cc</v>
      </c>
      <c r="E225" s="76">
        <v>18</v>
      </c>
      <c r="F225" s="77">
        <f>+INDEX(INVENTARIO[],MATCH(Tabla2610[[#This Row],[Producto]],INVENTARIO[Producto],0),3)</f>
        <v>9462</v>
      </c>
      <c r="G225" s="77">
        <f>+Tabla2610[[#This Row],[Precio de Costo Unitario]]*30%+Tabla2610[[#This Row],[Precio de Costo Unitario]]</f>
        <v>12300.6</v>
      </c>
      <c r="H225" s="77">
        <f>+Tabla2610[[#This Row],[Cantidad Vendida]]*Tabla2610[[#This Row],[Precio de Venta Unitario]]-Tabla2610[[#This Row],[Cantidad Vendida]]*Tabla2610[[#This Row],[Precio de Costo Unitario]]</f>
        <v>51094.800000000017</v>
      </c>
      <c r="I225" s="78" t="str">
        <f>+IF(Tabla2610[[#This Row],[Ganancia TOTAL]]=J225,"✔","✘")</f>
        <v>✔</v>
      </c>
      <c r="J225" s="57">
        <v>51094.8</v>
      </c>
    </row>
    <row r="226" spans="1:10" x14ac:dyDescent="0.3">
      <c r="A226" s="79"/>
      <c r="B226" s="73">
        <v>45356</v>
      </c>
      <c r="C226" s="74" t="s">
        <v>108</v>
      </c>
      <c r="D226" s="75" t="str">
        <f>+INDEX(INVENTARIO[],MATCH(Tabla2610[[#This Row],[Producto]],INVENTARIO[Producto],0),1)</f>
        <v>Huevos de gallina (1/2doc.)</v>
      </c>
      <c r="E226" s="76">
        <v>20</v>
      </c>
      <c r="F226" s="77">
        <f>+INDEX(INVENTARIO[],MATCH(Tabla2610[[#This Row],[Producto]],INVENTARIO[Producto],0),3)</f>
        <v>4712</v>
      </c>
      <c r="G226" s="77">
        <f>+Tabla2610[[#This Row],[Precio de Costo Unitario]]*30%+Tabla2610[[#This Row],[Precio de Costo Unitario]]</f>
        <v>6125.6</v>
      </c>
      <c r="H226" s="77">
        <f>+Tabla2610[[#This Row],[Cantidad Vendida]]*Tabla2610[[#This Row],[Precio de Venta Unitario]]-Tabla2610[[#This Row],[Cantidad Vendida]]*Tabla2610[[#This Row],[Precio de Costo Unitario]]</f>
        <v>28272</v>
      </c>
      <c r="I226" s="78" t="str">
        <f>+IF(Tabla2610[[#This Row],[Ganancia TOTAL]]=J226,"✔","✘")</f>
        <v>✔</v>
      </c>
      <c r="J226" s="57">
        <v>28272.000000000007</v>
      </c>
    </row>
    <row r="227" spans="1:10" x14ac:dyDescent="0.3">
      <c r="A227" s="79"/>
      <c r="B227" s="73">
        <v>45357</v>
      </c>
      <c r="C227" s="74" t="s">
        <v>109</v>
      </c>
      <c r="D227" s="75" t="str">
        <f>+INDEX(INVENTARIO[],MATCH(Tabla2610[[#This Row],[Producto]],INVENTARIO[Producto],0),1)</f>
        <v>Sal fina (500 gr.)</v>
      </c>
      <c r="E227" s="76">
        <v>24</v>
      </c>
      <c r="F227" s="77">
        <f>+INDEX(INVENTARIO[],MATCH(Tabla2610[[#This Row],[Producto]],INVENTARIO[Producto],0),3)</f>
        <v>570</v>
      </c>
      <c r="G227" s="77">
        <f>+Tabla2610[[#This Row],[Precio de Costo Unitario]]*30%+Tabla2610[[#This Row],[Precio de Costo Unitario]]</f>
        <v>741</v>
      </c>
      <c r="H227" s="77">
        <f>+Tabla2610[[#This Row],[Cantidad Vendida]]*Tabla2610[[#This Row],[Precio de Venta Unitario]]-Tabla2610[[#This Row],[Cantidad Vendida]]*Tabla2610[[#This Row],[Precio de Costo Unitario]]</f>
        <v>4104</v>
      </c>
      <c r="I227" s="78" t="str">
        <f>+IF(Tabla2610[[#This Row],[Ganancia TOTAL]]=J227,"✔","✘")</f>
        <v>✔</v>
      </c>
      <c r="J227" s="57">
        <v>4104</v>
      </c>
    </row>
    <row r="228" spans="1:10" x14ac:dyDescent="0.3">
      <c r="A228" s="79"/>
      <c r="B228" s="73">
        <v>45358</v>
      </c>
      <c r="C228" s="74" t="s">
        <v>110</v>
      </c>
      <c r="D228" s="75" t="str">
        <f>+INDEX(INVENTARIO[],MATCH(Tabla2610[[#This Row],[Producto]],INVENTARIO[Producto],0),1)</f>
        <v>Queso Paraguay (Kg.)</v>
      </c>
      <c r="E228" s="76">
        <v>20</v>
      </c>
      <c r="F228" s="77">
        <f>+INDEX(INVENTARIO[],MATCH(Tabla2610[[#This Row],[Producto]],INVENTARIO[Producto],0),3)</f>
        <v>28015</v>
      </c>
      <c r="G228" s="77">
        <f>+Tabla2610[[#This Row],[Precio de Costo Unitario]]*30%+Tabla2610[[#This Row],[Precio de Costo Unitario]]</f>
        <v>36419.5</v>
      </c>
      <c r="H228" s="77">
        <f>+Tabla2610[[#This Row],[Cantidad Vendida]]*Tabla2610[[#This Row],[Precio de Venta Unitario]]-Tabla2610[[#This Row],[Cantidad Vendida]]*Tabla2610[[#This Row],[Precio de Costo Unitario]]</f>
        <v>168090</v>
      </c>
      <c r="I228" s="78" t="str">
        <f>+IF(Tabla2610[[#This Row],[Ganancia TOTAL]]=J228,"✔","✘")</f>
        <v>✔</v>
      </c>
      <c r="J228" s="57">
        <v>168090</v>
      </c>
    </row>
    <row r="229" spans="1:10" x14ac:dyDescent="0.3">
      <c r="A229" s="79"/>
      <c r="B229" s="73">
        <v>45359</v>
      </c>
      <c r="C229" s="74" t="s">
        <v>111</v>
      </c>
      <c r="D229" s="75" t="str">
        <f>+INDEX(INVENTARIO[],MATCH(Tabla2610[[#This Row],[Producto]],INVENTARIO[Producto],0),1)</f>
        <v>Queso para Sandwich (Kg.)</v>
      </c>
      <c r="E229" s="76">
        <v>4</v>
      </c>
      <c r="F229" s="77">
        <f>+INDEX(INVENTARIO[],MATCH(Tabla2610[[#This Row],[Producto]],INVENTARIO[Producto],0),3)</f>
        <v>34618</v>
      </c>
      <c r="G229" s="77">
        <f>+Tabla2610[[#This Row],[Precio de Costo Unitario]]*30%+Tabla2610[[#This Row],[Precio de Costo Unitario]]</f>
        <v>45003.4</v>
      </c>
      <c r="H229" s="77">
        <f>+Tabla2610[[#This Row],[Cantidad Vendida]]*Tabla2610[[#This Row],[Precio de Venta Unitario]]-Tabla2610[[#This Row],[Cantidad Vendida]]*Tabla2610[[#This Row],[Precio de Costo Unitario]]</f>
        <v>41541.600000000006</v>
      </c>
      <c r="I229" s="78" t="str">
        <f>+IF(Tabla2610[[#This Row],[Ganancia TOTAL]]=J229,"✔","✘")</f>
        <v>✔</v>
      </c>
      <c r="J229" s="57">
        <v>41541.600000000006</v>
      </c>
    </row>
    <row r="230" spans="1:10" x14ac:dyDescent="0.3">
      <c r="A230" s="79"/>
      <c r="B230" s="73">
        <v>45362</v>
      </c>
      <c r="C230" s="74" t="s">
        <v>112</v>
      </c>
      <c r="D230" s="75" t="str">
        <f>+INDEX(INVENTARIO[],MATCH(Tabla2610[[#This Row],[Producto]],INVENTARIO[Producto],0),1)</f>
        <v>Leche Entera Sachet – 1lt</v>
      </c>
      <c r="E230" s="76">
        <v>11</v>
      </c>
      <c r="F230" s="77">
        <f>+INDEX(INVENTARIO[],MATCH(Tabla2610[[#This Row],[Producto]],INVENTARIO[Producto],0),3)</f>
        <v>3648</v>
      </c>
      <c r="G230" s="77">
        <f>+Tabla2610[[#This Row],[Precio de Costo Unitario]]*30%+Tabla2610[[#This Row],[Precio de Costo Unitario]]</f>
        <v>4742.3999999999996</v>
      </c>
      <c r="H230" s="77">
        <f>+Tabla2610[[#This Row],[Cantidad Vendida]]*Tabla2610[[#This Row],[Precio de Venta Unitario]]-Tabla2610[[#This Row],[Cantidad Vendida]]*Tabla2610[[#This Row],[Precio de Costo Unitario]]</f>
        <v>12038.399999999994</v>
      </c>
      <c r="I230" s="78" t="str">
        <f>+IF(Tabla2610[[#This Row],[Ganancia TOTAL]]=J230,"✔","✘")</f>
        <v>✔</v>
      </c>
      <c r="J230" s="57">
        <v>12038.399999999996</v>
      </c>
    </row>
    <row r="231" spans="1:10" x14ac:dyDescent="0.3">
      <c r="A231" s="79"/>
      <c r="B231" s="73">
        <v>45363</v>
      </c>
      <c r="C231" s="74" t="s">
        <v>113</v>
      </c>
      <c r="D231" s="75" t="str">
        <f>+INDEX(INVENTARIO[],MATCH(Tabla2610[[#This Row],[Producto]],INVENTARIO[Producto],0),1)</f>
        <v>Leche Entera larga vida – 1 lt.</v>
      </c>
      <c r="E231" s="76">
        <v>55</v>
      </c>
      <c r="F231" s="77">
        <f>+INDEX(INVENTARIO[],MATCH(Tabla2610[[#This Row],[Producto]],INVENTARIO[Producto],0),3)</f>
        <v>4728</v>
      </c>
      <c r="G231" s="77">
        <f>+Tabla2610[[#This Row],[Precio de Costo Unitario]]*30%+Tabla2610[[#This Row],[Precio de Costo Unitario]]</f>
        <v>6146.4</v>
      </c>
      <c r="H231" s="77">
        <f>+Tabla2610[[#This Row],[Cantidad Vendida]]*Tabla2610[[#This Row],[Precio de Venta Unitario]]-Tabla2610[[#This Row],[Cantidad Vendida]]*Tabla2610[[#This Row],[Precio de Costo Unitario]]</f>
        <v>78012</v>
      </c>
      <c r="I231" s="78" t="str">
        <f>+IF(Tabla2610[[#This Row],[Ganancia TOTAL]]=J231,"✔","✘")</f>
        <v>✔</v>
      </c>
      <c r="J231" s="57">
        <v>78011.999999999985</v>
      </c>
    </row>
    <row r="232" spans="1:10" x14ac:dyDescent="0.3">
      <c r="A232" s="79"/>
      <c r="B232" s="73">
        <v>45364</v>
      </c>
      <c r="C232" s="74" t="s">
        <v>114</v>
      </c>
      <c r="D232" s="75" t="str">
        <f>+INDEX(INVENTARIO[],MATCH(Tabla2610[[#This Row],[Producto]],INVENTARIO[Producto],0),1)</f>
        <v>Yogurt Entero – 350 gr.</v>
      </c>
      <c r="E232" s="76">
        <v>46</v>
      </c>
      <c r="F232" s="77">
        <f>+INDEX(INVENTARIO[],MATCH(Tabla2610[[#This Row],[Producto]],INVENTARIO[Producto],0),3)</f>
        <v>3163</v>
      </c>
      <c r="G232" s="77">
        <f>+Tabla2610[[#This Row],[Precio de Costo Unitario]]*30%+Tabla2610[[#This Row],[Precio de Costo Unitario]]</f>
        <v>4111.8999999999996</v>
      </c>
      <c r="H232" s="77">
        <f>+Tabla2610[[#This Row],[Cantidad Vendida]]*Tabla2610[[#This Row],[Precio de Venta Unitario]]-Tabla2610[[#This Row],[Cantidad Vendida]]*Tabla2610[[#This Row],[Precio de Costo Unitario]]</f>
        <v>43649.399999999994</v>
      </c>
      <c r="I232" s="78" t="str">
        <f>+IF(Tabla2610[[#This Row],[Ganancia TOTAL]]=J232,"✔","✘")</f>
        <v>✔</v>
      </c>
      <c r="J232" s="57">
        <v>43649.39999999998</v>
      </c>
    </row>
    <row r="233" spans="1:10" x14ac:dyDescent="0.3">
      <c r="A233" s="79"/>
      <c r="B233" s="73">
        <v>45365</v>
      </c>
      <c r="C233" s="74" t="s">
        <v>115</v>
      </c>
      <c r="D233" s="75" t="str">
        <f>+INDEX(INVENTARIO[],MATCH(Tabla2610[[#This Row],[Producto]],INVENTARIO[Producto],0),1)</f>
        <v>Banana karape (Kg.)</v>
      </c>
      <c r="E233" s="76">
        <v>32</v>
      </c>
      <c r="F233" s="77">
        <f>+INDEX(INVENTARIO[],MATCH(Tabla2610[[#This Row],[Producto]],INVENTARIO[Producto],0),3)</f>
        <v>3058</v>
      </c>
      <c r="G233" s="77">
        <f>+Tabla2610[[#This Row],[Precio de Costo Unitario]]*30%+Tabla2610[[#This Row],[Precio de Costo Unitario]]</f>
        <v>3975.4</v>
      </c>
      <c r="H233" s="77">
        <f>+Tabla2610[[#This Row],[Cantidad Vendida]]*Tabla2610[[#This Row],[Precio de Venta Unitario]]-Tabla2610[[#This Row],[Cantidad Vendida]]*Tabla2610[[#This Row],[Precio de Costo Unitario]]</f>
        <v>29356.800000000003</v>
      </c>
      <c r="I233" s="78" t="str">
        <f>+IF(Tabla2610[[#This Row],[Ganancia TOTAL]]=J233,"✔","✘")</f>
        <v>✔</v>
      </c>
      <c r="J233" s="57">
        <v>29356.800000000003</v>
      </c>
    </row>
    <row r="234" spans="1:10" x14ac:dyDescent="0.3">
      <c r="A234" s="79"/>
      <c r="B234" s="73">
        <v>45366</v>
      </c>
      <c r="C234" s="74" t="s">
        <v>116</v>
      </c>
      <c r="D234" s="75" t="str">
        <f>+INDEX(INVENTARIO[],MATCH(Tabla2610[[#This Row],[Producto]],INVENTARIO[Producto],0),1)</f>
        <v>Cebolla (Kg.)</v>
      </c>
      <c r="E234" s="76">
        <v>2</v>
      </c>
      <c r="F234" s="77">
        <f>+INDEX(INVENTARIO[],MATCH(Tabla2610[[#This Row],[Producto]],INVENTARIO[Producto],0),3)</f>
        <v>1205</v>
      </c>
      <c r="G234" s="77">
        <f>+Tabla2610[[#This Row],[Precio de Costo Unitario]]*30%+Tabla2610[[#This Row],[Precio de Costo Unitario]]</f>
        <v>1566.5</v>
      </c>
      <c r="H234" s="77">
        <f>+Tabla2610[[#This Row],[Cantidad Vendida]]*Tabla2610[[#This Row],[Precio de Venta Unitario]]-Tabla2610[[#This Row],[Cantidad Vendida]]*Tabla2610[[#This Row],[Precio de Costo Unitario]]</f>
        <v>723</v>
      </c>
      <c r="I234" s="78" t="str">
        <f>+IF(Tabla2610[[#This Row],[Ganancia TOTAL]]=J234,"✔","✘")</f>
        <v>✔</v>
      </c>
      <c r="J234" s="57">
        <v>723</v>
      </c>
    </row>
    <row r="235" spans="1:10" x14ac:dyDescent="0.3">
      <c r="A235" s="79"/>
      <c r="B235" s="73">
        <v>45369</v>
      </c>
      <c r="C235" s="74" t="s">
        <v>117</v>
      </c>
      <c r="D235" s="75" t="str">
        <f>+INDEX(INVENTARIO[],MATCH(Tabla2610[[#This Row],[Producto]],INVENTARIO[Producto],0),1)</f>
        <v>Lechuga</v>
      </c>
      <c r="E235" s="76">
        <v>24</v>
      </c>
      <c r="F235" s="77">
        <f>+INDEX(INVENTARIO[],MATCH(Tabla2610[[#This Row],[Producto]],INVENTARIO[Producto],0),3)</f>
        <v>3600</v>
      </c>
      <c r="G235" s="77">
        <f>+Tabla2610[[#This Row],[Precio de Costo Unitario]]*30%+Tabla2610[[#This Row],[Precio de Costo Unitario]]</f>
        <v>4680</v>
      </c>
      <c r="H235" s="77">
        <f>+Tabla2610[[#This Row],[Cantidad Vendida]]*Tabla2610[[#This Row],[Precio de Venta Unitario]]-Tabla2610[[#This Row],[Cantidad Vendida]]*Tabla2610[[#This Row],[Precio de Costo Unitario]]</f>
        <v>25920</v>
      </c>
      <c r="I235" s="78" t="str">
        <f>+IF(Tabla2610[[#This Row],[Ganancia TOTAL]]=J235,"✔","✘")</f>
        <v>✔</v>
      </c>
      <c r="J235" s="57">
        <v>25920</v>
      </c>
    </row>
    <row r="236" spans="1:10" x14ac:dyDescent="0.3">
      <c r="A236" s="79"/>
      <c r="B236" s="73">
        <v>45370</v>
      </c>
      <c r="C236" s="74" t="s">
        <v>118</v>
      </c>
      <c r="D236" s="75" t="str">
        <f>+INDEX(INVENTARIO[],MATCH(Tabla2610[[#This Row],[Producto]],INVENTARIO[Producto],0),1)</f>
        <v>Locote (Kg.)</v>
      </c>
      <c r="E236" s="76">
        <v>15</v>
      </c>
      <c r="F236" s="77">
        <f>+INDEX(INVENTARIO[],MATCH(Tabla2610[[#This Row],[Producto]],INVENTARIO[Producto],0),3)</f>
        <v>5632</v>
      </c>
      <c r="G236" s="77">
        <f>+Tabla2610[[#This Row],[Precio de Costo Unitario]]*30%+Tabla2610[[#This Row],[Precio de Costo Unitario]]</f>
        <v>7321.6</v>
      </c>
      <c r="H236" s="77">
        <f>+Tabla2610[[#This Row],[Cantidad Vendida]]*Tabla2610[[#This Row],[Precio de Venta Unitario]]-Tabla2610[[#This Row],[Cantidad Vendida]]*Tabla2610[[#This Row],[Precio de Costo Unitario]]</f>
        <v>25344</v>
      </c>
      <c r="I236" s="78" t="str">
        <f>+IF(Tabla2610[[#This Row],[Ganancia TOTAL]]=J236,"✔","✘")</f>
        <v>✔</v>
      </c>
      <c r="J236" s="57">
        <v>25344.000000000007</v>
      </c>
    </row>
    <row r="237" spans="1:10" x14ac:dyDescent="0.3">
      <c r="A237" s="79"/>
      <c r="B237" s="73">
        <v>45371</v>
      </c>
      <c r="C237" s="74" t="s">
        <v>119</v>
      </c>
      <c r="D237" s="75" t="str">
        <f>+INDEX(INVENTARIO[],MATCH(Tabla2610[[#This Row],[Producto]],INVENTARIO[Producto],0),1)</f>
        <v>Manzana (Kg.)</v>
      </c>
      <c r="E237" s="76">
        <v>5</v>
      </c>
      <c r="F237" s="77">
        <f>+INDEX(INVENTARIO[],MATCH(Tabla2610[[#This Row],[Producto]],INVENTARIO[Producto],0),3)</f>
        <v>7632</v>
      </c>
      <c r="G237" s="77">
        <f>+Tabla2610[[#This Row],[Precio de Costo Unitario]]*30%+Tabla2610[[#This Row],[Precio de Costo Unitario]]</f>
        <v>9921.6</v>
      </c>
      <c r="H237" s="77">
        <f>+Tabla2610[[#This Row],[Cantidad Vendida]]*Tabla2610[[#This Row],[Precio de Venta Unitario]]-Tabla2610[[#This Row],[Cantidad Vendida]]*Tabla2610[[#This Row],[Precio de Costo Unitario]]</f>
        <v>11448</v>
      </c>
      <c r="I237" s="78" t="str">
        <f>+IF(Tabla2610[[#This Row],[Ganancia TOTAL]]=J237,"✔","✘")</f>
        <v>✔</v>
      </c>
      <c r="J237" s="57">
        <v>11448.000000000002</v>
      </c>
    </row>
    <row r="238" spans="1:10" x14ac:dyDescent="0.3">
      <c r="A238" s="79"/>
      <c r="B238" s="73">
        <v>45372</v>
      </c>
      <c r="C238" s="74" t="s">
        <v>120</v>
      </c>
      <c r="D238" s="75" t="str">
        <f>+INDEX(INVENTARIO[],MATCH(Tabla2610[[#This Row],[Producto]],INVENTARIO[Producto],0),1)</f>
        <v>Naranja (Kg.)</v>
      </c>
      <c r="E238" s="76">
        <v>19</v>
      </c>
      <c r="F238" s="77">
        <f>+INDEX(INVENTARIO[],MATCH(Tabla2610[[#This Row],[Producto]],INVENTARIO[Producto],0),3)</f>
        <v>8562</v>
      </c>
      <c r="G238" s="77">
        <f>+Tabla2610[[#This Row],[Precio de Costo Unitario]]*30%+Tabla2610[[#This Row],[Precio de Costo Unitario]]</f>
        <v>11130.6</v>
      </c>
      <c r="H238" s="77">
        <f>+Tabla2610[[#This Row],[Cantidad Vendida]]*Tabla2610[[#This Row],[Precio de Venta Unitario]]-Tabla2610[[#This Row],[Cantidad Vendida]]*Tabla2610[[#This Row],[Precio de Costo Unitario]]</f>
        <v>48803.399999999994</v>
      </c>
      <c r="I238" s="78" t="str">
        <f>+IF(Tabla2610[[#This Row],[Ganancia TOTAL]]=J238,"✔","✘")</f>
        <v>✔</v>
      </c>
      <c r="J238" s="57">
        <v>48803.400000000009</v>
      </c>
    </row>
    <row r="239" spans="1:10" x14ac:dyDescent="0.3">
      <c r="A239" s="79"/>
      <c r="B239" s="73">
        <v>45373</v>
      </c>
      <c r="C239" s="74" t="s">
        <v>121</v>
      </c>
      <c r="D239" s="75" t="str">
        <f>+INDEX(INVENTARIO[],MATCH(Tabla2610[[#This Row],[Producto]],INVENTARIO[Producto],0),1)</f>
        <v>Papa (Kg.)</v>
      </c>
      <c r="E239" s="76">
        <v>25</v>
      </c>
      <c r="F239" s="77">
        <f>+INDEX(INVENTARIO[],MATCH(Tabla2610[[#This Row],[Producto]],INVENTARIO[Producto],0),3)</f>
        <v>6892</v>
      </c>
      <c r="G239" s="77">
        <f>+Tabla2610[[#This Row],[Precio de Costo Unitario]]*30%+Tabla2610[[#This Row],[Precio de Costo Unitario]]</f>
        <v>8959.6</v>
      </c>
      <c r="H239" s="77">
        <f>+Tabla2610[[#This Row],[Cantidad Vendida]]*Tabla2610[[#This Row],[Precio de Venta Unitario]]-Tabla2610[[#This Row],[Cantidad Vendida]]*Tabla2610[[#This Row],[Precio de Costo Unitario]]</f>
        <v>51690</v>
      </c>
      <c r="I239" s="78" t="str">
        <f>+IF(Tabla2610[[#This Row],[Ganancia TOTAL]]=J239,"✔","✘")</f>
        <v>✔</v>
      </c>
      <c r="J239" s="57">
        <v>51690.000000000007</v>
      </c>
    </row>
    <row r="240" spans="1:10" x14ac:dyDescent="0.3">
      <c r="A240" s="79"/>
      <c r="B240" s="73">
        <v>45376</v>
      </c>
      <c r="C240" s="74" t="s">
        <v>122</v>
      </c>
      <c r="D240" s="75" t="str">
        <f>+INDEX(INVENTARIO[],MATCH(Tabla2610[[#This Row],[Producto]],INVENTARIO[Producto],0),1)</f>
        <v>Tomate (Kg.)</v>
      </c>
      <c r="E240" s="76">
        <v>25</v>
      </c>
      <c r="F240" s="77">
        <f>+INDEX(INVENTARIO[],MATCH(Tabla2610[[#This Row],[Producto]],INVENTARIO[Producto],0),3)</f>
        <v>7892</v>
      </c>
      <c r="G240" s="77">
        <f>+Tabla2610[[#This Row],[Precio de Costo Unitario]]*30%+Tabla2610[[#This Row],[Precio de Costo Unitario]]</f>
        <v>10259.6</v>
      </c>
      <c r="H240" s="77">
        <f>+Tabla2610[[#This Row],[Cantidad Vendida]]*Tabla2610[[#This Row],[Precio de Venta Unitario]]-Tabla2610[[#This Row],[Cantidad Vendida]]*Tabla2610[[#This Row],[Precio de Costo Unitario]]</f>
        <v>59190</v>
      </c>
      <c r="I240" s="78" t="str">
        <f>+IF(Tabla2610[[#This Row],[Ganancia TOTAL]]=J240,"✔","✘")</f>
        <v>✔</v>
      </c>
      <c r="J240" s="57">
        <v>59190.000000000007</v>
      </c>
    </row>
    <row r="241" spans="1:10" x14ac:dyDescent="0.3">
      <c r="A241" s="79"/>
      <c r="B241" s="73">
        <v>45377</v>
      </c>
      <c r="C241" s="74" t="s">
        <v>123</v>
      </c>
      <c r="D241" s="75" t="str">
        <f>+INDEX(INVENTARIO[],MATCH(Tabla2610[[#This Row],[Producto]],INVENTARIO[Producto],0),1)</f>
        <v>Zanahoria (Kg.)</v>
      </c>
      <c r="E241" s="76">
        <v>10</v>
      </c>
      <c r="F241" s="77">
        <f>+INDEX(INVENTARIO[],MATCH(Tabla2610[[#This Row],[Producto]],INVENTARIO[Producto],0),3)</f>
        <v>2365</v>
      </c>
      <c r="G241" s="77">
        <f>+Tabla2610[[#This Row],[Precio de Costo Unitario]]*30%+Tabla2610[[#This Row],[Precio de Costo Unitario]]</f>
        <v>3074.5</v>
      </c>
      <c r="H241" s="77">
        <f>+Tabla2610[[#This Row],[Cantidad Vendida]]*Tabla2610[[#This Row],[Precio de Venta Unitario]]-Tabla2610[[#This Row],[Cantidad Vendida]]*Tabla2610[[#This Row],[Precio de Costo Unitario]]</f>
        <v>7095</v>
      </c>
      <c r="I241" s="78" t="str">
        <f>+IF(Tabla2610[[#This Row],[Ganancia TOTAL]]=J241,"✔","✘")</f>
        <v>✔</v>
      </c>
      <c r="J241" s="57">
        <v>7095</v>
      </c>
    </row>
    <row r="242" spans="1:10" x14ac:dyDescent="0.3">
      <c r="A242" s="79"/>
      <c r="B242" s="73">
        <v>45378</v>
      </c>
      <c r="C242" s="74" t="s">
        <v>124</v>
      </c>
      <c r="D242" s="75" t="str">
        <f>+INDEX(INVENTARIO[],MATCH(Tabla2610[[#This Row],[Producto]],INVENTARIO[Producto],0),1)</f>
        <v>Zapallo Kg</v>
      </c>
      <c r="E242" s="76">
        <v>26</v>
      </c>
      <c r="F242" s="77">
        <f>+INDEX(INVENTARIO[],MATCH(Tabla2610[[#This Row],[Producto]],INVENTARIO[Producto],0),3)</f>
        <v>6231</v>
      </c>
      <c r="G242" s="77">
        <f>+Tabla2610[[#This Row],[Precio de Costo Unitario]]*30%+Tabla2610[[#This Row],[Precio de Costo Unitario]]</f>
        <v>8100.3</v>
      </c>
      <c r="H242" s="77">
        <f>+Tabla2610[[#This Row],[Cantidad Vendida]]*Tabla2610[[#This Row],[Precio de Venta Unitario]]-Tabla2610[[#This Row],[Cantidad Vendida]]*Tabla2610[[#This Row],[Precio de Costo Unitario]]</f>
        <v>48601.800000000017</v>
      </c>
      <c r="I242" s="78" t="str">
        <f>+IF(Tabla2610[[#This Row],[Ganancia TOTAL]]=J242,"✔","✘")</f>
        <v>✔</v>
      </c>
      <c r="J242" s="57">
        <v>48601.8</v>
      </c>
    </row>
    <row r="243" spans="1:10" x14ac:dyDescent="0.3">
      <c r="A243" s="79"/>
      <c r="B243" s="73">
        <v>45379</v>
      </c>
      <c r="C243" s="74" t="s">
        <v>125</v>
      </c>
      <c r="D243" s="75" t="str">
        <f>+INDEX(INVENTARIO[],MATCH(Tabla2610[[#This Row],[Producto]],INVENTARIO[Producto],0),1)</f>
        <v>Mandioca (Kg.)</v>
      </c>
      <c r="E243" s="76">
        <v>54</v>
      </c>
      <c r="F243" s="77">
        <f>+INDEX(INVENTARIO[],MATCH(Tabla2610[[#This Row],[Producto]],INVENTARIO[Producto],0),3)</f>
        <v>8961</v>
      </c>
      <c r="G243" s="77">
        <f>+Tabla2610[[#This Row],[Precio de Costo Unitario]]*30%+Tabla2610[[#This Row],[Precio de Costo Unitario]]</f>
        <v>11649.3</v>
      </c>
      <c r="H243" s="77">
        <f>+Tabla2610[[#This Row],[Cantidad Vendida]]*Tabla2610[[#This Row],[Precio de Venta Unitario]]-Tabla2610[[#This Row],[Cantidad Vendida]]*Tabla2610[[#This Row],[Precio de Costo Unitario]]</f>
        <v>145168.19999999995</v>
      </c>
      <c r="I243" s="78" t="str">
        <f>+IF(Tabla2610[[#This Row],[Ganancia TOTAL]]=J243,"✔","✘")</f>
        <v>✔</v>
      </c>
      <c r="J243" s="57">
        <v>145168.19999999995</v>
      </c>
    </row>
    <row r="244" spans="1:10" x14ac:dyDescent="0.3">
      <c r="A244" s="79"/>
      <c r="B244" s="73">
        <v>45380</v>
      </c>
      <c r="C244" s="74" t="s">
        <v>126</v>
      </c>
      <c r="D244" s="75" t="str">
        <f>+INDEX(INVENTARIO[],MATCH(Tabla2610[[#This Row],[Producto]],INVENTARIO[Producto],0),1)</f>
        <v>Jabon de Tocador de 125 g</v>
      </c>
      <c r="E244" s="76">
        <v>5</v>
      </c>
      <c r="F244" s="77">
        <f>+INDEX(INVENTARIO[],MATCH(Tabla2610[[#This Row],[Producto]],INVENTARIO[Producto],0),3)</f>
        <v>3475</v>
      </c>
      <c r="G244" s="77">
        <f>+Tabla2610[[#This Row],[Precio de Costo Unitario]]*30%+Tabla2610[[#This Row],[Precio de Costo Unitario]]</f>
        <v>4517.5</v>
      </c>
      <c r="H244" s="77">
        <f>+Tabla2610[[#This Row],[Cantidad Vendida]]*Tabla2610[[#This Row],[Precio de Venta Unitario]]-Tabla2610[[#This Row],[Cantidad Vendida]]*Tabla2610[[#This Row],[Precio de Costo Unitario]]</f>
        <v>5212.5</v>
      </c>
      <c r="I244" s="78" t="str">
        <f>+IF(Tabla2610[[#This Row],[Ganancia TOTAL]]=J244,"✔","✘")</f>
        <v>✔</v>
      </c>
      <c r="J244" s="57">
        <v>5212.5</v>
      </c>
    </row>
    <row r="245" spans="1:10" x14ac:dyDescent="0.3">
      <c r="A245" s="79"/>
      <c r="B245" s="73">
        <v>45383</v>
      </c>
      <c r="C245" s="74" t="s">
        <v>127</v>
      </c>
      <c r="D245" s="75" t="str">
        <f>+INDEX(INVENTARIO[],MATCH(Tabla2610[[#This Row],[Producto]],INVENTARIO[Producto],0),1)</f>
        <v>Máquina de afeitar p/ hombre (Por Unidad)</v>
      </c>
      <c r="E245" s="76">
        <v>12</v>
      </c>
      <c r="F245" s="77">
        <f>+INDEX(INVENTARIO[],MATCH(Tabla2610[[#This Row],[Producto]],INVENTARIO[Producto],0),3)</f>
        <v>5205</v>
      </c>
      <c r="G245" s="77">
        <f>+Tabla2610[[#This Row],[Precio de Costo Unitario]]*30%+Tabla2610[[#This Row],[Precio de Costo Unitario]]</f>
        <v>6766.5</v>
      </c>
      <c r="H245" s="77">
        <f>+Tabla2610[[#This Row],[Cantidad Vendida]]*Tabla2610[[#This Row],[Precio de Venta Unitario]]-Tabla2610[[#This Row],[Cantidad Vendida]]*Tabla2610[[#This Row],[Precio de Costo Unitario]]</f>
        <v>18738</v>
      </c>
      <c r="I245" s="78" t="str">
        <f>+IF(Tabla2610[[#This Row],[Ganancia TOTAL]]=J245,"✔","✘")</f>
        <v>✔</v>
      </c>
      <c r="J245" s="57">
        <v>18738</v>
      </c>
    </row>
    <row r="246" spans="1:10" x14ac:dyDescent="0.3">
      <c r="A246" s="79"/>
      <c r="B246" s="73">
        <v>45384</v>
      </c>
      <c r="C246" s="74" t="s">
        <v>128</v>
      </c>
      <c r="D246" s="75" t="str">
        <f>+INDEX(INVENTARIO[],MATCH(Tabla2610[[#This Row],[Producto]],INVENTARIO[Producto],0),1)</f>
        <v>Máquina de afeitar p/ mujer (Por Unidad)</v>
      </c>
      <c r="E246" s="76">
        <v>46</v>
      </c>
      <c r="F246" s="77">
        <f>+INDEX(INVENTARIO[],MATCH(Tabla2610[[#This Row],[Producto]],INVENTARIO[Producto],0),3)</f>
        <v>7441</v>
      </c>
      <c r="G246" s="77">
        <f>+Tabla2610[[#This Row],[Precio de Costo Unitario]]*30%+Tabla2610[[#This Row],[Precio de Costo Unitario]]</f>
        <v>9673.2999999999993</v>
      </c>
      <c r="H246" s="77">
        <f>+Tabla2610[[#This Row],[Cantidad Vendida]]*Tabla2610[[#This Row],[Precio de Venta Unitario]]-Tabla2610[[#This Row],[Cantidad Vendida]]*Tabla2610[[#This Row],[Precio de Costo Unitario]]</f>
        <v>102685.79999999999</v>
      </c>
      <c r="I246" s="78" t="str">
        <f>+IF(Tabla2610[[#This Row],[Ganancia TOTAL]]=J246,"✔","✘")</f>
        <v>✔</v>
      </c>
      <c r="J246" s="57">
        <v>102685.79999999996</v>
      </c>
    </row>
    <row r="247" spans="1:10" x14ac:dyDescent="0.3">
      <c r="A247" s="79"/>
      <c r="B247" s="73">
        <v>45385</v>
      </c>
      <c r="C247" s="74" t="s">
        <v>129</v>
      </c>
      <c r="D247" s="75" t="str">
        <f>+INDEX(INVENTARIO[],MATCH(Tabla2610[[#This Row],[Producto]],INVENTARIO[Producto],0),1)</f>
        <v>Toallita higiénica de 8 unidades</v>
      </c>
      <c r="E247" s="76">
        <v>48</v>
      </c>
      <c r="F247" s="77">
        <f>+INDEX(INVENTARIO[],MATCH(Tabla2610[[#This Row],[Producto]],INVENTARIO[Producto],0),3)</f>
        <v>4725</v>
      </c>
      <c r="G247" s="77">
        <f>+Tabla2610[[#This Row],[Precio de Costo Unitario]]*30%+Tabla2610[[#This Row],[Precio de Costo Unitario]]</f>
        <v>6142.5</v>
      </c>
      <c r="H247" s="77">
        <f>+Tabla2610[[#This Row],[Cantidad Vendida]]*Tabla2610[[#This Row],[Precio de Venta Unitario]]-Tabla2610[[#This Row],[Cantidad Vendida]]*Tabla2610[[#This Row],[Precio de Costo Unitario]]</f>
        <v>68040</v>
      </c>
      <c r="I247" s="78" t="str">
        <f>+IF(Tabla2610[[#This Row],[Ganancia TOTAL]]=J247,"✔","✘")</f>
        <v>✔</v>
      </c>
      <c r="J247" s="57">
        <v>68040</v>
      </c>
    </row>
    <row r="248" spans="1:10" x14ac:dyDescent="0.3">
      <c r="A248" s="79"/>
      <c r="B248" s="73">
        <v>45386</v>
      </c>
      <c r="C248" s="74" t="s">
        <v>130</v>
      </c>
      <c r="D248" s="75" t="str">
        <f>+INDEX(INVENTARIO[],MATCH(Tabla2610[[#This Row],[Producto]],INVENTARIO[Producto],0),1)</f>
        <v>Desodorante Personal 150 ml</v>
      </c>
      <c r="E248" s="76">
        <v>54</v>
      </c>
      <c r="F248" s="77">
        <f>+INDEX(INVENTARIO[],MATCH(Tabla2610[[#This Row],[Producto]],INVENTARIO[Producto],0),3)</f>
        <v>18686</v>
      </c>
      <c r="G248" s="77">
        <f>+Tabla2610[[#This Row],[Precio de Costo Unitario]]*30%+Tabla2610[[#This Row],[Precio de Costo Unitario]]</f>
        <v>24291.8</v>
      </c>
      <c r="H248" s="77">
        <f>+Tabla2610[[#This Row],[Cantidad Vendida]]*Tabla2610[[#This Row],[Precio de Venta Unitario]]-Tabla2610[[#This Row],[Cantidad Vendida]]*Tabla2610[[#This Row],[Precio de Costo Unitario]]</f>
        <v>302713.19999999995</v>
      </c>
      <c r="I248" s="78" t="str">
        <f>+IF(Tabla2610[[#This Row],[Ganancia TOTAL]]=J248,"✔","✘")</f>
        <v>✔</v>
      </c>
      <c r="J248" s="57">
        <v>302713.19999999995</v>
      </c>
    </row>
    <row r="249" spans="1:10" x14ac:dyDescent="0.3">
      <c r="A249" s="79"/>
      <c r="B249" s="73">
        <v>45387</v>
      </c>
      <c r="C249" s="74" t="s">
        <v>131</v>
      </c>
      <c r="D249" s="75" t="str">
        <f>+INDEX(INVENTARIO[],MATCH(Tabla2610[[#This Row],[Producto]],INVENTARIO[Producto],0),1)</f>
        <v>Jabón en polvo (500 gr.)</v>
      </c>
      <c r="E249" s="76">
        <v>26</v>
      </c>
      <c r="F249" s="77">
        <f>+INDEX(INVENTARIO[],MATCH(Tabla2610[[#This Row],[Producto]],INVENTARIO[Producto],0),3)</f>
        <v>4707</v>
      </c>
      <c r="G249" s="77">
        <f>+Tabla2610[[#This Row],[Precio de Costo Unitario]]*30%+Tabla2610[[#This Row],[Precio de Costo Unitario]]</f>
        <v>6119.1</v>
      </c>
      <c r="H249" s="77">
        <f>+Tabla2610[[#This Row],[Cantidad Vendida]]*Tabla2610[[#This Row],[Precio de Venta Unitario]]-Tabla2610[[#This Row],[Cantidad Vendida]]*Tabla2610[[#This Row],[Precio de Costo Unitario]]</f>
        <v>36714.600000000006</v>
      </c>
      <c r="I249" s="78" t="str">
        <f>+IF(Tabla2610[[#This Row],[Ganancia TOTAL]]=J249,"✔","✘")</f>
        <v>✔</v>
      </c>
      <c r="J249" s="57">
        <v>36714.600000000006</v>
      </c>
    </row>
    <row r="250" spans="1:10" x14ac:dyDescent="0.3">
      <c r="A250" s="79"/>
      <c r="B250" s="73">
        <v>45390</v>
      </c>
      <c r="C250" s="74" t="s">
        <v>132</v>
      </c>
      <c r="D250" s="75" t="str">
        <f>+INDEX(INVENTARIO[],MATCH(Tabla2610[[#This Row],[Producto]],INVENTARIO[Producto],0),1)</f>
        <v>Papel Higiénico de 4 unidades</v>
      </c>
      <c r="E250" s="76">
        <v>17</v>
      </c>
      <c r="F250" s="77">
        <f>+INDEX(INVENTARIO[],MATCH(Tabla2610[[#This Row],[Producto]],INVENTARIO[Producto],0),3)</f>
        <v>3898</v>
      </c>
      <c r="G250" s="77">
        <f>+Tabla2610[[#This Row],[Precio de Costo Unitario]]*30%+Tabla2610[[#This Row],[Precio de Costo Unitario]]</f>
        <v>5067.3999999999996</v>
      </c>
      <c r="H250" s="77">
        <f>+Tabla2610[[#This Row],[Cantidad Vendida]]*Tabla2610[[#This Row],[Precio de Venta Unitario]]-Tabla2610[[#This Row],[Cantidad Vendida]]*Tabla2610[[#This Row],[Precio de Costo Unitario]]</f>
        <v>19879.799999999988</v>
      </c>
      <c r="I250" s="78" t="str">
        <f>+IF(Tabla2610[[#This Row],[Ganancia TOTAL]]=J250,"✔","✘")</f>
        <v>✔</v>
      </c>
      <c r="J250" s="57">
        <v>19879.799999999996</v>
      </c>
    </row>
    <row r="251" spans="1:10" x14ac:dyDescent="0.3">
      <c r="A251" s="79"/>
      <c r="B251" s="73">
        <v>45391</v>
      </c>
      <c r="C251" s="74" t="s">
        <v>133</v>
      </c>
      <c r="D251" s="75" t="str">
        <f>+INDEX(INVENTARIO[],MATCH(Tabla2610[[#This Row],[Producto]],INVENTARIO[Producto],0),1)</f>
        <v>Detergente (1/2 lt.)</v>
      </c>
      <c r="E251" s="76">
        <v>37</v>
      </c>
      <c r="F251" s="77">
        <f>+INDEX(INVENTARIO[],MATCH(Tabla2610[[#This Row],[Producto]],INVENTARIO[Producto],0),3)</f>
        <v>2955</v>
      </c>
      <c r="G251" s="77">
        <f>+Tabla2610[[#This Row],[Precio de Costo Unitario]]*30%+Tabla2610[[#This Row],[Precio de Costo Unitario]]</f>
        <v>3841.5</v>
      </c>
      <c r="H251" s="77">
        <f>+Tabla2610[[#This Row],[Cantidad Vendida]]*Tabla2610[[#This Row],[Precio de Venta Unitario]]-Tabla2610[[#This Row],[Cantidad Vendida]]*Tabla2610[[#This Row],[Precio de Costo Unitario]]</f>
        <v>32800.5</v>
      </c>
      <c r="I251" s="78" t="str">
        <f>+IF(Tabla2610[[#This Row],[Ganancia TOTAL]]=J251,"✔","✘")</f>
        <v>✔</v>
      </c>
      <c r="J251" s="57">
        <v>32800.5</v>
      </c>
    </row>
    <row r="252" spans="1:10" x14ac:dyDescent="0.3">
      <c r="A252" s="79"/>
      <c r="B252" s="73">
        <v>45392</v>
      </c>
      <c r="C252" s="74" t="s">
        <v>134</v>
      </c>
      <c r="D252" s="75" t="str">
        <f>+INDEX(INVENTARIO[],MATCH(Tabla2610[[#This Row],[Producto]],INVENTARIO[Producto],0),1)</f>
        <v>Lavandina (1 lt)</v>
      </c>
      <c r="E252" s="76">
        <v>43</v>
      </c>
      <c r="F252" s="77">
        <f>+INDEX(INVENTARIO[],MATCH(Tabla2610[[#This Row],[Producto]],INVENTARIO[Producto],0),3)</f>
        <v>3648</v>
      </c>
      <c r="G252" s="77">
        <f>+Tabla2610[[#This Row],[Precio de Costo Unitario]]*30%+Tabla2610[[#This Row],[Precio de Costo Unitario]]</f>
        <v>4742.3999999999996</v>
      </c>
      <c r="H252" s="77">
        <f>+Tabla2610[[#This Row],[Cantidad Vendida]]*Tabla2610[[#This Row],[Precio de Venta Unitario]]-Tabla2610[[#This Row],[Cantidad Vendida]]*Tabla2610[[#This Row],[Precio de Costo Unitario]]</f>
        <v>47059.199999999983</v>
      </c>
      <c r="I252" s="78" t="str">
        <f>+IF(Tabla2610[[#This Row],[Ganancia TOTAL]]=J252,"✔","✘")</f>
        <v>✔</v>
      </c>
      <c r="J252" s="57">
        <v>47059.199999999983</v>
      </c>
    </row>
    <row r="253" spans="1:10" x14ac:dyDescent="0.3">
      <c r="A253" s="79"/>
      <c r="B253" s="73">
        <v>45393</v>
      </c>
      <c r="C253" s="74" t="s">
        <v>123</v>
      </c>
      <c r="D253" s="75" t="str">
        <f>+INDEX(INVENTARIO[],MATCH(Tabla2610[[#This Row],[Producto]],INVENTARIO[Producto],0),1)</f>
        <v>Zanahoria (Kg.)</v>
      </c>
      <c r="E253" s="76">
        <v>20</v>
      </c>
      <c r="F253" s="77">
        <f>+INDEX(INVENTARIO[],MATCH(Tabla2610[[#This Row],[Producto]],INVENTARIO[Producto],0),3)</f>
        <v>2365</v>
      </c>
      <c r="G253" s="77">
        <f>+Tabla2610[[#This Row],[Precio de Costo Unitario]]*30%+Tabla2610[[#This Row],[Precio de Costo Unitario]]</f>
        <v>3074.5</v>
      </c>
      <c r="H253" s="77">
        <f>+Tabla2610[[#This Row],[Cantidad Vendida]]*Tabla2610[[#This Row],[Precio de Venta Unitario]]-Tabla2610[[#This Row],[Cantidad Vendida]]*Tabla2610[[#This Row],[Precio de Costo Unitario]]</f>
        <v>14190</v>
      </c>
      <c r="I253" s="78" t="str">
        <f>+IF(Tabla2610[[#This Row],[Ganancia TOTAL]]=J253,"✔","✘")</f>
        <v>✔</v>
      </c>
      <c r="J253" s="57">
        <v>14190</v>
      </c>
    </row>
    <row r="254" spans="1:10" x14ac:dyDescent="0.3">
      <c r="A254" s="79"/>
      <c r="B254" s="73">
        <v>45394</v>
      </c>
      <c r="C254" s="74" t="s">
        <v>124</v>
      </c>
      <c r="D254" s="75" t="str">
        <f>+INDEX(INVENTARIO[],MATCH(Tabla2610[[#This Row],[Producto]],INVENTARIO[Producto],0),1)</f>
        <v>Zapallo Kg</v>
      </c>
      <c r="E254" s="76">
        <v>19</v>
      </c>
      <c r="F254" s="77">
        <f>+INDEX(INVENTARIO[],MATCH(Tabla2610[[#This Row],[Producto]],INVENTARIO[Producto],0),3)</f>
        <v>6231</v>
      </c>
      <c r="G254" s="77">
        <f>+Tabla2610[[#This Row],[Precio de Costo Unitario]]*30%+Tabla2610[[#This Row],[Precio de Costo Unitario]]</f>
        <v>8100.3</v>
      </c>
      <c r="H254" s="77">
        <f>+Tabla2610[[#This Row],[Cantidad Vendida]]*Tabla2610[[#This Row],[Precio de Venta Unitario]]-Tabla2610[[#This Row],[Cantidad Vendida]]*Tabla2610[[#This Row],[Precio de Costo Unitario]]</f>
        <v>35516.700000000012</v>
      </c>
      <c r="I254" s="78" t="str">
        <f>+IF(Tabla2610[[#This Row],[Ganancia TOTAL]]=J254,"✔","✘")</f>
        <v>✔</v>
      </c>
      <c r="J254" s="57">
        <v>35516.700000000004</v>
      </c>
    </row>
    <row r="255" spans="1:10" x14ac:dyDescent="0.3">
      <c r="A255" s="79"/>
      <c r="B255" s="73">
        <v>45397</v>
      </c>
      <c r="C255" s="74" t="s">
        <v>125</v>
      </c>
      <c r="D255" s="75" t="str">
        <f>+INDEX(INVENTARIO[],MATCH(Tabla2610[[#This Row],[Producto]],INVENTARIO[Producto],0),1)</f>
        <v>Mandioca (Kg.)</v>
      </c>
      <c r="E255" s="76">
        <v>11</v>
      </c>
      <c r="F255" s="77">
        <f>+INDEX(INVENTARIO[],MATCH(Tabla2610[[#This Row],[Producto]],INVENTARIO[Producto],0),3)</f>
        <v>8961</v>
      </c>
      <c r="G255" s="77">
        <f>+Tabla2610[[#This Row],[Precio de Costo Unitario]]*30%+Tabla2610[[#This Row],[Precio de Costo Unitario]]</f>
        <v>11649.3</v>
      </c>
      <c r="H255" s="77">
        <f>+Tabla2610[[#This Row],[Cantidad Vendida]]*Tabla2610[[#This Row],[Precio de Venta Unitario]]-Tabla2610[[#This Row],[Cantidad Vendida]]*Tabla2610[[#This Row],[Precio de Costo Unitario]]</f>
        <v>29571.299999999988</v>
      </c>
      <c r="I255" s="78" t="str">
        <f>+IF(Tabla2610[[#This Row],[Ganancia TOTAL]]=J255,"✔","✘")</f>
        <v>✔</v>
      </c>
      <c r="J255" s="57">
        <v>29571.299999999992</v>
      </c>
    </row>
    <row r="256" spans="1:10" x14ac:dyDescent="0.3">
      <c r="A256" s="79"/>
      <c r="B256" s="73">
        <v>45398</v>
      </c>
      <c r="C256" s="74" t="s">
        <v>126</v>
      </c>
      <c r="D256" s="75" t="str">
        <f>+INDEX(INVENTARIO[],MATCH(Tabla2610[[#This Row],[Producto]],INVENTARIO[Producto],0),1)</f>
        <v>Jabon de Tocador de 125 g</v>
      </c>
      <c r="E256" s="76">
        <v>29</v>
      </c>
      <c r="F256" s="77">
        <f>+INDEX(INVENTARIO[],MATCH(Tabla2610[[#This Row],[Producto]],INVENTARIO[Producto],0),3)</f>
        <v>3475</v>
      </c>
      <c r="G256" s="77">
        <f>+Tabla2610[[#This Row],[Precio de Costo Unitario]]*30%+Tabla2610[[#This Row],[Precio de Costo Unitario]]</f>
        <v>4517.5</v>
      </c>
      <c r="H256" s="77">
        <f>+Tabla2610[[#This Row],[Cantidad Vendida]]*Tabla2610[[#This Row],[Precio de Venta Unitario]]-Tabla2610[[#This Row],[Cantidad Vendida]]*Tabla2610[[#This Row],[Precio de Costo Unitario]]</f>
        <v>30232.5</v>
      </c>
      <c r="I256" s="78" t="str">
        <f>+IF(Tabla2610[[#This Row],[Ganancia TOTAL]]=J256,"✔","✘")</f>
        <v>✔</v>
      </c>
      <c r="J256" s="57">
        <v>30232.5</v>
      </c>
    </row>
    <row r="257" spans="1:10" x14ac:dyDescent="0.3">
      <c r="A257" s="79"/>
      <c r="B257" s="73">
        <v>45399</v>
      </c>
      <c r="C257" s="74" t="s">
        <v>127</v>
      </c>
      <c r="D257" s="75" t="str">
        <f>+INDEX(INVENTARIO[],MATCH(Tabla2610[[#This Row],[Producto]],INVENTARIO[Producto],0),1)</f>
        <v>Máquina de afeitar p/ hombre (Por Unidad)</v>
      </c>
      <c r="E257" s="76">
        <v>5</v>
      </c>
      <c r="F257" s="77">
        <f>+INDEX(INVENTARIO[],MATCH(Tabla2610[[#This Row],[Producto]],INVENTARIO[Producto],0),3)</f>
        <v>5205</v>
      </c>
      <c r="G257" s="77">
        <f>+Tabla2610[[#This Row],[Precio de Costo Unitario]]*30%+Tabla2610[[#This Row],[Precio de Costo Unitario]]</f>
        <v>6766.5</v>
      </c>
      <c r="H257" s="77">
        <f>+Tabla2610[[#This Row],[Cantidad Vendida]]*Tabla2610[[#This Row],[Precio de Venta Unitario]]-Tabla2610[[#This Row],[Cantidad Vendida]]*Tabla2610[[#This Row],[Precio de Costo Unitario]]</f>
        <v>7807.5</v>
      </c>
      <c r="I257" s="78" t="str">
        <f>+IF(Tabla2610[[#This Row],[Ganancia TOTAL]]=J257,"✔","✘")</f>
        <v>✔</v>
      </c>
      <c r="J257" s="57">
        <v>7807.5</v>
      </c>
    </row>
    <row r="258" spans="1:10" x14ac:dyDescent="0.3">
      <c r="A258" s="79"/>
      <c r="B258" s="73">
        <v>45400</v>
      </c>
      <c r="C258" s="74" t="s">
        <v>128</v>
      </c>
      <c r="D258" s="75" t="str">
        <f>+INDEX(INVENTARIO[],MATCH(Tabla2610[[#This Row],[Producto]],INVENTARIO[Producto],0),1)</f>
        <v>Máquina de afeitar p/ mujer (Por Unidad)</v>
      </c>
      <c r="E258" s="76">
        <v>41</v>
      </c>
      <c r="F258" s="77">
        <f>+INDEX(INVENTARIO[],MATCH(Tabla2610[[#This Row],[Producto]],INVENTARIO[Producto],0),3)</f>
        <v>7441</v>
      </c>
      <c r="G258" s="77">
        <f>+Tabla2610[[#This Row],[Precio de Costo Unitario]]*30%+Tabla2610[[#This Row],[Precio de Costo Unitario]]</f>
        <v>9673.2999999999993</v>
      </c>
      <c r="H258" s="77">
        <f>+Tabla2610[[#This Row],[Cantidad Vendida]]*Tabla2610[[#This Row],[Precio de Venta Unitario]]-Tabla2610[[#This Row],[Cantidad Vendida]]*Tabla2610[[#This Row],[Precio de Costo Unitario]]</f>
        <v>91524.299999999988</v>
      </c>
      <c r="I258" s="78" t="str">
        <f>+IF(Tabla2610[[#This Row],[Ganancia TOTAL]]=J258,"✔","✘")</f>
        <v>✔</v>
      </c>
      <c r="J258" s="57">
        <v>91524.299999999974</v>
      </c>
    </row>
    <row r="259" spans="1:10" x14ac:dyDescent="0.3">
      <c r="A259" s="79"/>
      <c r="B259" s="73">
        <v>45401</v>
      </c>
      <c r="C259" s="74" t="s">
        <v>129</v>
      </c>
      <c r="D259" s="75" t="str">
        <f>+INDEX(INVENTARIO[],MATCH(Tabla2610[[#This Row],[Producto]],INVENTARIO[Producto],0),1)</f>
        <v>Toallita higiénica de 8 unidades</v>
      </c>
      <c r="E259" s="76">
        <v>14</v>
      </c>
      <c r="F259" s="77">
        <f>+INDEX(INVENTARIO[],MATCH(Tabla2610[[#This Row],[Producto]],INVENTARIO[Producto],0),3)</f>
        <v>4725</v>
      </c>
      <c r="G259" s="77">
        <f>+Tabla2610[[#This Row],[Precio de Costo Unitario]]*30%+Tabla2610[[#This Row],[Precio de Costo Unitario]]</f>
        <v>6142.5</v>
      </c>
      <c r="H259" s="77">
        <f>+Tabla2610[[#This Row],[Cantidad Vendida]]*Tabla2610[[#This Row],[Precio de Venta Unitario]]-Tabla2610[[#This Row],[Cantidad Vendida]]*Tabla2610[[#This Row],[Precio de Costo Unitario]]</f>
        <v>19845</v>
      </c>
      <c r="I259" s="78" t="str">
        <f>+IF(Tabla2610[[#This Row],[Ganancia TOTAL]]=J259,"✔","✘")</f>
        <v>✔</v>
      </c>
      <c r="J259" s="57">
        <v>19845</v>
      </c>
    </row>
    <row r="260" spans="1:10" x14ac:dyDescent="0.3">
      <c r="A260" s="79"/>
      <c r="B260" s="73">
        <v>45404</v>
      </c>
      <c r="C260" s="74" t="s">
        <v>130</v>
      </c>
      <c r="D260" s="75" t="str">
        <f>+INDEX(INVENTARIO[],MATCH(Tabla2610[[#This Row],[Producto]],INVENTARIO[Producto],0),1)</f>
        <v>Desodorante Personal 150 ml</v>
      </c>
      <c r="E260" s="76">
        <v>46</v>
      </c>
      <c r="F260" s="77">
        <f>+INDEX(INVENTARIO[],MATCH(Tabla2610[[#This Row],[Producto]],INVENTARIO[Producto],0),3)</f>
        <v>18686</v>
      </c>
      <c r="G260" s="77">
        <f>+Tabla2610[[#This Row],[Precio de Costo Unitario]]*30%+Tabla2610[[#This Row],[Precio de Costo Unitario]]</f>
        <v>24291.8</v>
      </c>
      <c r="H260" s="77">
        <f>+Tabla2610[[#This Row],[Cantidad Vendida]]*Tabla2610[[#This Row],[Precio de Venta Unitario]]-Tabla2610[[#This Row],[Cantidad Vendida]]*Tabla2610[[#This Row],[Precio de Costo Unitario]]</f>
        <v>257866.80000000005</v>
      </c>
      <c r="I260" s="78" t="str">
        <f>+IF(Tabla2610[[#This Row],[Ganancia TOTAL]]=J260,"✔","✘")</f>
        <v>✔</v>
      </c>
      <c r="J260" s="57">
        <v>257866.79999999996</v>
      </c>
    </row>
    <row r="261" spans="1:10" x14ac:dyDescent="0.3">
      <c r="A261" s="79"/>
      <c r="B261" s="73">
        <v>45405</v>
      </c>
      <c r="C261" s="74" t="s">
        <v>131</v>
      </c>
      <c r="D261" s="75" t="str">
        <f>+INDEX(INVENTARIO[],MATCH(Tabla2610[[#This Row],[Producto]],INVENTARIO[Producto],0),1)</f>
        <v>Jabón en polvo (500 gr.)</v>
      </c>
      <c r="E261" s="76">
        <v>38</v>
      </c>
      <c r="F261" s="77">
        <f>+INDEX(INVENTARIO[],MATCH(Tabla2610[[#This Row],[Producto]],INVENTARIO[Producto],0),3)</f>
        <v>4707</v>
      </c>
      <c r="G261" s="77">
        <f>+Tabla2610[[#This Row],[Precio de Costo Unitario]]*30%+Tabla2610[[#This Row],[Precio de Costo Unitario]]</f>
        <v>6119.1</v>
      </c>
      <c r="H261" s="77">
        <f>+Tabla2610[[#This Row],[Cantidad Vendida]]*Tabla2610[[#This Row],[Precio de Venta Unitario]]-Tabla2610[[#This Row],[Cantidad Vendida]]*Tabla2610[[#This Row],[Precio de Costo Unitario]]</f>
        <v>53659.800000000017</v>
      </c>
      <c r="I261" s="78" t="str">
        <f>+IF(Tabla2610[[#This Row],[Ganancia TOTAL]]=J261,"✔","✘")</f>
        <v>✔</v>
      </c>
      <c r="J261" s="57">
        <v>53659.800000000017</v>
      </c>
    </row>
    <row r="262" spans="1:10" x14ac:dyDescent="0.3">
      <c r="A262" s="79"/>
      <c r="B262" s="73">
        <v>45406</v>
      </c>
      <c r="C262" s="74" t="s">
        <v>132</v>
      </c>
      <c r="D262" s="75" t="str">
        <f>+INDEX(INVENTARIO[],MATCH(Tabla2610[[#This Row],[Producto]],INVENTARIO[Producto],0),1)</f>
        <v>Papel Higiénico de 4 unidades</v>
      </c>
      <c r="E262" s="76">
        <v>8</v>
      </c>
      <c r="F262" s="77">
        <f>+INDEX(INVENTARIO[],MATCH(Tabla2610[[#This Row],[Producto]],INVENTARIO[Producto],0),3)</f>
        <v>3898</v>
      </c>
      <c r="G262" s="77">
        <f>+Tabla2610[[#This Row],[Precio de Costo Unitario]]*30%+Tabla2610[[#This Row],[Precio de Costo Unitario]]</f>
        <v>5067.3999999999996</v>
      </c>
      <c r="H262" s="77">
        <f>+Tabla2610[[#This Row],[Cantidad Vendida]]*Tabla2610[[#This Row],[Precio de Venta Unitario]]-Tabla2610[[#This Row],[Cantidad Vendida]]*Tabla2610[[#This Row],[Precio de Costo Unitario]]</f>
        <v>9355.1999999999971</v>
      </c>
      <c r="I262" s="78" t="str">
        <f>+IF(Tabla2610[[#This Row],[Ganancia TOTAL]]=J262,"✔","✘")</f>
        <v>✔</v>
      </c>
      <c r="J262" s="57">
        <v>9355.1999999999971</v>
      </c>
    </row>
    <row r="263" spans="1:10" x14ac:dyDescent="0.3">
      <c r="A263" s="79"/>
      <c r="B263" s="73">
        <v>45407</v>
      </c>
      <c r="C263" s="74" t="s">
        <v>133</v>
      </c>
      <c r="D263" s="75" t="str">
        <f>+INDEX(INVENTARIO[],MATCH(Tabla2610[[#This Row],[Producto]],INVENTARIO[Producto],0),1)</f>
        <v>Detergente (1/2 lt.)</v>
      </c>
      <c r="E263" s="76">
        <v>48</v>
      </c>
      <c r="F263" s="77">
        <f>+INDEX(INVENTARIO[],MATCH(Tabla2610[[#This Row],[Producto]],INVENTARIO[Producto],0),3)</f>
        <v>2955</v>
      </c>
      <c r="G263" s="77">
        <f>+Tabla2610[[#This Row],[Precio de Costo Unitario]]*30%+Tabla2610[[#This Row],[Precio de Costo Unitario]]</f>
        <v>3841.5</v>
      </c>
      <c r="H263" s="77">
        <f>+Tabla2610[[#This Row],[Cantidad Vendida]]*Tabla2610[[#This Row],[Precio de Venta Unitario]]-Tabla2610[[#This Row],[Cantidad Vendida]]*Tabla2610[[#This Row],[Precio de Costo Unitario]]</f>
        <v>42552</v>
      </c>
      <c r="I263" s="78" t="str">
        <f>+IF(Tabla2610[[#This Row],[Ganancia TOTAL]]=J263,"✔","✘")</f>
        <v>✔</v>
      </c>
      <c r="J263" s="57">
        <v>42552</v>
      </c>
    </row>
    <row r="264" spans="1:10" x14ac:dyDescent="0.3">
      <c r="A264" s="79"/>
      <c r="B264" s="73">
        <v>45408</v>
      </c>
      <c r="C264" s="74" t="s">
        <v>134</v>
      </c>
      <c r="D264" s="75" t="str">
        <f>+INDEX(INVENTARIO[],MATCH(Tabla2610[[#This Row],[Producto]],INVENTARIO[Producto],0),1)</f>
        <v>Lavandina (1 lt)</v>
      </c>
      <c r="E264" s="76">
        <v>7</v>
      </c>
      <c r="F264" s="77">
        <f>+INDEX(INVENTARIO[],MATCH(Tabla2610[[#This Row],[Producto]],INVENTARIO[Producto],0),3)</f>
        <v>3648</v>
      </c>
      <c r="G264" s="77">
        <f>+Tabla2610[[#This Row],[Precio de Costo Unitario]]*30%+Tabla2610[[#This Row],[Precio de Costo Unitario]]</f>
        <v>4742.3999999999996</v>
      </c>
      <c r="H264" s="77">
        <f>+Tabla2610[[#This Row],[Cantidad Vendida]]*Tabla2610[[#This Row],[Precio de Venta Unitario]]-Tabla2610[[#This Row],[Cantidad Vendida]]*Tabla2610[[#This Row],[Precio de Costo Unitario]]</f>
        <v>7660.7999999999956</v>
      </c>
      <c r="I264" s="78" t="str">
        <f>+IF(Tabla2610[[#This Row],[Ganancia TOTAL]]=J264,"✔","✘")</f>
        <v>✔</v>
      </c>
      <c r="J264" s="57">
        <v>7660.7999999999975</v>
      </c>
    </row>
    <row r="265" spans="1:10" x14ac:dyDescent="0.3">
      <c r="A265" s="79"/>
      <c r="B265" s="73">
        <v>45411</v>
      </c>
      <c r="C265" s="74" t="s">
        <v>107</v>
      </c>
      <c r="D265" s="75" t="str">
        <f>+INDEX(INVENTARIO[],MATCH(Tabla2610[[#This Row],[Producto]],INVENTARIO[Producto],0),1)</f>
        <v>Aceite de soja – 900cc</v>
      </c>
      <c r="E265" s="76">
        <v>35</v>
      </c>
      <c r="F265" s="77">
        <f>+INDEX(INVENTARIO[],MATCH(Tabla2610[[#This Row],[Producto]],INVENTARIO[Producto],0),3)</f>
        <v>9462</v>
      </c>
      <c r="G265" s="77">
        <f>+Tabla2610[[#This Row],[Precio de Costo Unitario]]*30%+Tabla2610[[#This Row],[Precio de Costo Unitario]]</f>
        <v>12300.6</v>
      </c>
      <c r="H265" s="77">
        <f>+Tabla2610[[#This Row],[Cantidad Vendida]]*Tabla2610[[#This Row],[Precio de Venta Unitario]]-Tabla2610[[#This Row],[Cantidad Vendida]]*Tabla2610[[#This Row],[Precio de Costo Unitario]]</f>
        <v>99351</v>
      </c>
      <c r="I265" s="78" t="str">
        <f>+IF(Tabla2610[[#This Row],[Ganancia TOTAL]]=J265,"✔","✘")</f>
        <v>✔</v>
      </c>
      <c r="J265" s="57">
        <v>99351.000000000015</v>
      </c>
    </row>
    <row r="266" spans="1:10" x14ac:dyDescent="0.3">
      <c r="A266" s="79"/>
      <c r="B266" s="73">
        <v>45412</v>
      </c>
      <c r="C266" s="74" t="s">
        <v>108</v>
      </c>
      <c r="D266" s="75" t="str">
        <f>+INDEX(INVENTARIO[],MATCH(Tabla2610[[#This Row],[Producto]],INVENTARIO[Producto],0),1)</f>
        <v>Huevos de gallina (1/2doc.)</v>
      </c>
      <c r="E266" s="76">
        <v>40</v>
      </c>
      <c r="F266" s="77">
        <f>+INDEX(INVENTARIO[],MATCH(Tabla2610[[#This Row],[Producto]],INVENTARIO[Producto],0),3)</f>
        <v>4712</v>
      </c>
      <c r="G266" s="77">
        <f>+Tabla2610[[#This Row],[Precio de Costo Unitario]]*30%+Tabla2610[[#This Row],[Precio de Costo Unitario]]</f>
        <v>6125.6</v>
      </c>
      <c r="H266" s="77">
        <f>+Tabla2610[[#This Row],[Cantidad Vendida]]*Tabla2610[[#This Row],[Precio de Venta Unitario]]-Tabla2610[[#This Row],[Cantidad Vendida]]*Tabla2610[[#This Row],[Precio de Costo Unitario]]</f>
        <v>56544</v>
      </c>
      <c r="I266" s="78" t="str">
        <f>+IF(Tabla2610[[#This Row],[Ganancia TOTAL]]=J266,"✔","✘")</f>
        <v>✔</v>
      </c>
      <c r="J266" s="57">
        <v>56544.000000000015</v>
      </c>
    </row>
    <row r="267" spans="1:10" x14ac:dyDescent="0.3">
      <c r="A267" s="79"/>
      <c r="B267" s="73">
        <v>45413</v>
      </c>
      <c r="C267" s="74" t="s">
        <v>109</v>
      </c>
      <c r="D267" s="75" t="str">
        <f>+INDEX(INVENTARIO[],MATCH(Tabla2610[[#This Row],[Producto]],INVENTARIO[Producto],0),1)</f>
        <v>Sal fina (500 gr.)</v>
      </c>
      <c r="E267" s="76">
        <v>26</v>
      </c>
      <c r="F267" s="77">
        <f>+INDEX(INVENTARIO[],MATCH(Tabla2610[[#This Row],[Producto]],INVENTARIO[Producto],0),3)</f>
        <v>570</v>
      </c>
      <c r="G267" s="77">
        <f>+Tabla2610[[#This Row],[Precio de Costo Unitario]]*30%+Tabla2610[[#This Row],[Precio de Costo Unitario]]</f>
        <v>741</v>
      </c>
      <c r="H267" s="77">
        <f>+Tabla2610[[#This Row],[Cantidad Vendida]]*Tabla2610[[#This Row],[Precio de Venta Unitario]]-Tabla2610[[#This Row],[Cantidad Vendida]]*Tabla2610[[#This Row],[Precio de Costo Unitario]]</f>
        <v>4446</v>
      </c>
      <c r="I267" s="78" t="str">
        <f>+IF(Tabla2610[[#This Row],[Ganancia TOTAL]]=J267,"✔","✘")</f>
        <v>✔</v>
      </c>
      <c r="J267" s="57">
        <v>4446</v>
      </c>
    </row>
    <row r="268" spans="1:10" x14ac:dyDescent="0.3">
      <c r="A268" s="79"/>
      <c r="B268" s="73">
        <v>45414</v>
      </c>
      <c r="C268" s="74" t="s">
        <v>110</v>
      </c>
      <c r="D268" s="75" t="str">
        <f>+INDEX(INVENTARIO[],MATCH(Tabla2610[[#This Row],[Producto]],INVENTARIO[Producto],0),1)</f>
        <v>Queso Paraguay (Kg.)</v>
      </c>
      <c r="E268" s="76">
        <v>14</v>
      </c>
      <c r="F268" s="77">
        <f>+INDEX(INVENTARIO[],MATCH(Tabla2610[[#This Row],[Producto]],INVENTARIO[Producto],0),3)</f>
        <v>28015</v>
      </c>
      <c r="G268" s="77">
        <f>+Tabla2610[[#This Row],[Precio de Costo Unitario]]*30%+Tabla2610[[#This Row],[Precio de Costo Unitario]]</f>
        <v>36419.5</v>
      </c>
      <c r="H268" s="77">
        <f>+Tabla2610[[#This Row],[Cantidad Vendida]]*Tabla2610[[#This Row],[Precio de Venta Unitario]]-Tabla2610[[#This Row],[Cantidad Vendida]]*Tabla2610[[#This Row],[Precio de Costo Unitario]]</f>
        <v>117663</v>
      </c>
      <c r="I268" s="78" t="str">
        <f>+IF(Tabla2610[[#This Row],[Ganancia TOTAL]]=J268,"✔","✘")</f>
        <v>✔</v>
      </c>
      <c r="J268" s="57">
        <v>117663</v>
      </c>
    </row>
    <row r="269" spans="1:10" x14ac:dyDescent="0.3">
      <c r="A269" s="79"/>
      <c r="B269" s="73">
        <v>45415</v>
      </c>
      <c r="C269" s="74" t="s">
        <v>111</v>
      </c>
      <c r="D269" s="75" t="str">
        <f>+INDEX(INVENTARIO[],MATCH(Tabla2610[[#This Row],[Producto]],INVENTARIO[Producto],0),1)</f>
        <v>Queso para Sandwich (Kg.)</v>
      </c>
      <c r="E269" s="76">
        <v>19</v>
      </c>
      <c r="F269" s="77">
        <f>+INDEX(INVENTARIO[],MATCH(Tabla2610[[#This Row],[Producto]],INVENTARIO[Producto],0),3)</f>
        <v>34618</v>
      </c>
      <c r="G269" s="77">
        <f>+Tabla2610[[#This Row],[Precio de Costo Unitario]]*30%+Tabla2610[[#This Row],[Precio de Costo Unitario]]</f>
        <v>45003.4</v>
      </c>
      <c r="H269" s="77">
        <f>+Tabla2610[[#This Row],[Cantidad Vendida]]*Tabla2610[[#This Row],[Precio de Venta Unitario]]-Tabla2610[[#This Row],[Cantidad Vendida]]*Tabla2610[[#This Row],[Precio de Costo Unitario]]</f>
        <v>197322.59999999998</v>
      </c>
      <c r="I269" s="78" t="str">
        <f>+IF(Tabla2610[[#This Row],[Ganancia TOTAL]]=J269,"✔","✘")</f>
        <v>✔</v>
      </c>
      <c r="J269" s="57">
        <v>197322.60000000003</v>
      </c>
    </row>
    <row r="270" spans="1:10" x14ac:dyDescent="0.3">
      <c r="A270" s="79"/>
      <c r="B270" s="73">
        <v>45418</v>
      </c>
      <c r="C270" s="74" t="s">
        <v>112</v>
      </c>
      <c r="D270" s="75" t="str">
        <f>+INDEX(INVENTARIO[],MATCH(Tabla2610[[#This Row],[Producto]],INVENTARIO[Producto],0),1)</f>
        <v>Leche Entera Sachet – 1lt</v>
      </c>
      <c r="E270" s="76">
        <v>6</v>
      </c>
      <c r="F270" s="77">
        <f>+INDEX(INVENTARIO[],MATCH(Tabla2610[[#This Row],[Producto]],INVENTARIO[Producto],0),3)</f>
        <v>3648</v>
      </c>
      <c r="G270" s="77">
        <f>+Tabla2610[[#This Row],[Precio de Costo Unitario]]*30%+Tabla2610[[#This Row],[Precio de Costo Unitario]]</f>
        <v>4742.3999999999996</v>
      </c>
      <c r="H270" s="77">
        <f>+Tabla2610[[#This Row],[Cantidad Vendida]]*Tabla2610[[#This Row],[Precio de Venta Unitario]]-Tabla2610[[#This Row],[Cantidad Vendida]]*Tabla2610[[#This Row],[Precio de Costo Unitario]]</f>
        <v>6566.3999999999978</v>
      </c>
      <c r="I270" s="78" t="str">
        <f>+IF(Tabla2610[[#This Row],[Ganancia TOTAL]]=J270,"✔","✘")</f>
        <v>✔</v>
      </c>
      <c r="J270" s="57">
        <v>6566.3999999999978</v>
      </c>
    </row>
    <row r="271" spans="1:10" x14ac:dyDescent="0.3">
      <c r="A271" s="79"/>
      <c r="B271" s="73">
        <v>45419</v>
      </c>
      <c r="C271" s="74" t="s">
        <v>113</v>
      </c>
      <c r="D271" s="75" t="str">
        <f>+INDEX(INVENTARIO[],MATCH(Tabla2610[[#This Row],[Producto]],INVENTARIO[Producto],0),1)</f>
        <v>Leche Entera larga vida – 1 lt.</v>
      </c>
      <c r="E271" s="76">
        <v>36</v>
      </c>
      <c r="F271" s="77">
        <f>+INDEX(INVENTARIO[],MATCH(Tabla2610[[#This Row],[Producto]],INVENTARIO[Producto],0),3)</f>
        <v>4728</v>
      </c>
      <c r="G271" s="77">
        <f>+Tabla2610[[#This Row],[Precio de Costo Unitario]]*30%+Tabla2610[[#This Row],[Precio de Costo Unitario]]</f>
        <v>6146.4</v>
      </c>
      <c r="H271" s="77">
        <f>+Tabla2610[[#This Row],[Cantidad Vendida]]*Tabla2610[[#This Row],[Precio de Venta Unitario]]-Tabla2610[[#This Row],[Cantidad Vendida]]*Tabla2610[[#This Row],[Precio de Costo Unitario]]</f>
        <v>51062.399999999994</v>
      </c>
      <c r="I271" s="78" t="str">
        <f>+IF(Tabla2610[[#This Row],[Ganancia TOTAL]]=J271,"✔","✘")</f>
        <v>✔</v>
      </c>
      <c r="J271" s="57">
        <v>51062.399999999987</v>
      </c>
    </row>
    <row r="272" spans="1:10" x14ac:dyDescent="0.3">
      <c r="A272" s="79"/>
      <c r="B272" s="73">
        <v>45420</v>
      </c>
      <c r="C272" s="74" t="s">
        <v>114</v>
      </c>
      <c r="D272" s="75" t="str">
        <f>+INDEX(INVENTARIO[],MATCH(Tabla2610[[#This Row],[Producto]],INVENTARIO[Producto],0),1)</f>
        <v>Yogurt Entero – 350 gr.</v>
      </c>
      <c r="E272" s="76">
        <v>50</v>
      </c>
      <c r="F272" s="77">
        <f>+INDEX(INVENTARIO[],MATCH(Tabla2610[[#This Row],[Producto]],INVENTARIO[Producto],0),3)</f>
        <v>3163</v>
      </c>
      <c r="G272" s="77">
        <f>+Tabla2610[[#This Row],[Precio de Costo Unitario]]*30%+Tabla2610[[#This Row],[Precio de Costo Unitario]]</f>
        <v>4111.8999999999996</v>
      </c>
      <c r="H272" s="77">
        <f>+Tabla2610[[#This Row],[Cantidad Vendida]]*Tabla2610[[#This Row],[Precio de Venta Unitario]]-Tabla2610[[#This Row],[Cantidad Vendida]]*Tabla2610[[#This Row],[Precio de Costo Unitario]]</f>
        <v>47444.999999999971</v>
      </c>
      <c r="I272" s="78" t="str">
        <f>+IF(Tabla2610[[#This Row],[Ganancia TOTAL]]=J272,"✔","✘")</f>
        <v>✔</v>
      </c>
      <c r="J272" s="57">
        <v>47444.999999999985</v>
      </c>
    </row>
    <row r="273" spans="1:10" x14ac:dyDescent="0.3">
      <c r="A273" s="79"/>
      <c r="B273" s="73">
        <v>45421</v>
      </c>
      <c r="C273" s="74" t="s">
        <v>110</v>
      </c>
      <c r="D273" s="75" t="str">
        <f>+INDEX(INVENTARIO[],MATCH(Tabla2610[[#This Row],[Producto]],INVENTARIO[Producto],0),1)</f>
        <v>Queso Paraguay (Kg.)</v>
      </c>
      <c r="E273" s="76">
        <v>26</v>
      </c>
      <c r="F273" s="77">
        <f>+INDEX(INVENTARIO[],MATCH(Tabla2610[[#This Row],[Producto]],INVENTARIO[Producto],0),3)</f>
        <v>28015</v>
      </c>
      <c r="G273" s="77">
        <f>+Tabla2610[[#This Row],[Precio de Costo Unitario]]*30%+Tabla2610[[#This Row],[Precio de Costo Unitario]]</f>
        <v>36419.5</v>
      </c>
      <c r="H273" s="77">
        <f>+Tabla2610[[#This Row],[Cantidad Vendida]]*Tabla2610[[#This Row],[Precio de Venta Unitario]]-Tabla2610[[#This Row],[Cantidad Vendida]]*Tabla2610[[#This Row],[Precio de Costo Unitario]]</f>
        <v>218517</v>
      </c>
      <c r="I273" s="78" t="str">
        <f>+IF(Tabla2610[[#This Row],[Ganancia TOTAL]]=J273,"✔","✘")</f>
        <v>✔</v>
      </c>
      <c r="J273" s="57">
        <v>218517</v>
      </c>
    </row>
    <row r="274" spans="1:10" x14ac:dyDescent="0.3">
      <c r="A274" s="79"/>
      <c r="B274" s="73">
        <v>45422</v>
      </c>
      <c r="C274" s="74" t="s">
        <v>111</v>
      </c>
      <c r="D274" s="75" t="str">
        <f>+INDEX(INVENTARIO[],MATCH(Tabla2610[[#This Row],[Producto]],INVENTARIO[Producto],0),1)</f>
        <v>Queso para Sandwich (Kg.)</v>
      </c>
      <c r="E274" s="76">
        <v>15</v>
      </c>
      <c r="F274" s="77">
        <f>+INDEX(INVENTARIO[],MATCH(Tabla2610[[#This Row],[Producto]],INVENTARIO[Producto],0),3)</f>
        <v>34618</v>
      </c>
      <c r="G274" s="77">
        <f>+Tabla2610[[#This Row],[Precio de Costo Unitario]]*30%+Tabla2610[[#This Row],[Precio de Costo Unitario]]</f>
        <v>45003.4</v>
      </c>
      <c r="H274" s="77">
        <f>+Tabla2610[[#This Row],[Cantidad Vendida]]*Tabla2610[[#This Row],[Precio de Venta Unitario]]-Tabla2610[[#This Row],[Cantidad Vendida]]*Tabla2610[[#This Row],[Precio de Costo Unitario]]</f>
        <v>155781</v>
      </c>
      <c r="I274" s="78" t="str">
        <f>+IF(Tabla2610[[#This Row],[Ganancia TOTAL]]=J274,"✔","✘")</f>
        <v>✔</v>
      </c>
      <c r="J274" s="57">
        <v>155781.00000000003</v>
      </c>
    </row>
    <row r="275" spans="1:10" x14ac:dyDescent="0.3">
      <c r="A275" s="79"/>
      <c r="B275" s="73">
        <v>45425</v>
      </c>
      <c r="C275" s="74" t="s">
        <v>112</v>
      </c>
      <c r="D275" s="75" t="str">
        <f>+INDEX(INVENTARIO[],MATCH(Tabla2610[[#This Row],[Producto]],INVENTARIO[Producto],0),1)</f>
        <v>Leche Entera Sachet – 1lt</v>
      </c>
      <c r="E275" s="76">
        <v>8</v>
      </c>
      <c r="F275" s="77">
        <f>+INDEX(INVENTARIO[],MATCH(Tabla2610[[#This Row],[Producto]],INVENTARIO[Producto],0),3)</f>
        <v>3648</v>
      </c>
      <c r="G275" s="77">
        <f>+Tabla2610[[#This Row],[Precio de Costo Unitario]]*30%+Tabla2610[[#This Row],[Precio de Costo Unitario]]</f>
        <v>4742.3999999999996</v>
      </c>
      <c r="H275" s="77">
        <f>+Tabla2610[[#This Row],[Cantidad Vendida]]*Tabla2610[[#This Row],[Precio de Venta Unitario]]-Tabla2610[[#This Row],[Cantidad Vendida]]*Tabla2610[[#This Row],[Precio de Costo Unitario]]</f>
        <v>8755.1999999999971</v>
      </c>
      <c r="I275" s="78" t="str">
        <f>+IF(Tabla2610[[#This Row],[Ganancia TOTAL]]=J275,"✔","✘")</f>
        <v>✔</v>
      </c>
      <c r="J275" s="57">
        <v>8755.1999999999971</v>
      </c>
    </row>
    <row r="276" spans="1:10" x14ac:dyDescent="0.3">
      <c r="A276" s="79"/>
      <c r="B276" s="73">
        <v>45426</v>
      </c>
      <c r="C276" s="74" t="s">
        <v>113</v>
      </c>
      <c r="D276" s="75" t="str">
        <f>+INDEX(INVENTARIO[],MATCH(Tabla2610[[#This Row],[Producto]],INVENTARIO[Producto],0),1)</f>
        <v>Leche Entera larga vida – 1 lt.</v>
      </c>
      <c r="E276" s="76">
        <v>13</v>
      </c>
      <c r="F276" s="77">
        <f>+INDEX(INVENTARIO[],MATCH(Tabla2610[[#This Row],[Producto]],INVENTARIO[Producto],0),3)</f>
        <v>4728</v>
      </c>
      <c r="G276" s="77">
        <f>+Tabla2610[[#This Row],[Precio de Costo Unitario]]*30%+Tabla2610[[#This Row],[Precio de Costo Unitario]]</f>
        <v>6146.4</v>
      </c>
      <c r="H276" s="77">
        <f>+Tabla2610[[#This Row],[Cantidad Vendida]]*Tabla2610[[#This Row],[Precio de Venta Unitario]]-Tabla2610[[#This Row],[Cantidad Vendida]]*Tabla2610[[#This Row],[Precio de Costo Unitario]]</f>
        <v>18439.199999999997</v>
      </c>
      <c r="I276" s="78" t="str">
        <f>+IF(Tabla2610[[#This Row],[Ganancia TOTAL]]=J276,"✔","✘")</f>
        <v>✔</v>
      </c>
      <c r="J276" s="57">
        <v>18439.199999999997</v>
      </c>
    </row>
    <row r="277" spans="1:10" x14ac:dyDescent="0.3">
      <c r="A277" s="79"/>
      <c r="B277" s="73">
        <v>45427</v>
      </c>
      <c r="C277" s="74" t="s">
        <v>114</v>
      </c>
      <c r="D277" s="75" t="str">
        <f>+INDEX(INVENTARIO[],MATCH(Tabla2610[[#This Row],[Producto]],INVENTARIO[Producto],0),1)</f>
        <v>Yogurt Entero – 350 gr.</v>
      </c>
      <c r="E277" s="76">
        <v>53</v>
      </c>
      <c r="F277" s="77">
        <f>+INDEX(INVENTARIO[],MATCH(Tabla2610[[#This Row],[Producto]],INVENTARIO[Producto],0),3)</f>
        <v>3163</v>
      </c>
      <c r="G277" s="77">
        <f>+Tabla2610[[#This Row],[Precio de Costo Unitario]]*30%+Tabla2610[[#This Row],[Precio de Costo Unitario]]</f>
        <v>4111.8999999999996</v>
      </c>
      <c r="H277" s="77">
        <f>+Tabla2610[[#This Row],[Cantidad Vendida]]*Tabla2610[[#This Row],[Precio de Venta Unitario]]-Tabla2610[[#This Row],[Cantidad Vendida]]*Tabla2610[[#This Row],[Precio de Costo Unitario]]</f>
        <v>50291.699999999983</v>
      </c>
      <c r="I277" s="78" t="str">
        <f>+IF(Tabla2610[[#This Row],[Ganancia TOTAL]]=J277,"✔","✘")</f>
        <v>✔</v>
      </c>
      <c r="J277" s="57">
        <v>50291.699999999983</v>
      </c>
    </row>
    <row r="278" spans="1:10" x14ac:dyDescent="0.3">
      <c r="A278" s="79"/>
      <c r="B278" s="73">
        <v>45428</v>
      </c>
      <c r="C278" s="74" t="s">
        <v>115</v>
      </c>
      <c r="D278" s="75" t="str">
        <f>+INDEX(INVENTARIO[],MATCH(Tabla2610[[#This Row],[Producto]],INVENTARIO[Producto],0),1)</f>
        <v>Banana karape (Kg.)</v>
      </c>
      <c r="E278" s="76">
        <v>29</v>
      </c>
      <c r="F278" s="77">
        <f>+INDEX(INVENTARIO[],MATCH(Tabla2610[[#This Row],[Producto]],INVENTARIO[Producto],0),3)</f>
        <v>3058</v>
      </c>
      <c r="G278" s="77">
        <f>+Tabla2610[[#This Row],[Precio de Costo Unitario]]*30%+Tabla2610[[#This Row],[Precio de Costo Unitario]]</f>
        <v>3975.4</v>
      </c>
      <c r="H278" s="77">
        <f>+Tabla2610[[#This Row],[Cantidad Vendida]]*Tabla2610[[#This Row],[Precio de Venta Unitario]]-Tabla2610[[#This Row],[Cantidad Vendida]]*Tabla2610[[#This Row],[Precio de Costo Unitario]]</f>
        <v>26604.600000000006</v>
      </c>
      <c r="I278" s="78" t="str">
        <f>+IF(Tabla2610[[#This Row],[Ganancia TOTAL]]=J278,"✔","✘")</f>
        <v>✔</v>
      </c>
      <c r="J278" s="57">
        <v>26604.600000000002</v>
      </c>
    </row>
    <row r="279" spans="1:10" x14ac:dyDescent="0.3">
      <c r="A279" s="79"/>
      <c r="B279" s="73">
        <v>45429</v>
      </c>
      <c r="C279" s="74" t="s">
        <v>116</v>
      </c>
      <c r="D279" s="75" t="str">
        <f>+INDEX(INVENTARIO[],MATCH(Tabla2610[[#This Row],[Producto]],INVENTARIO[Producto],0),1)</f>
        <v>Cebolla (Kg.)</v>
      </c>
      <c r="E279" s="76">
        <v>15</v>
      </c>
      <c r="F279" s="77">
        <f>+INDEX(INVENTARIO[],MATCH(Tabla2610[[#This Row],[Producto]],INVENTARIO[Producto],0),3)</f>
        <v>1205</v>
      </c>
      <c r="G279" s="77">
        <f>+Tabla2610[[#This Row],[Precio de Costo Unitario]]*30%+Tabla2610[[#This Row],[Precio de Costo Unitario]]</f>
        <v>1566.5</v>
      </c>
      <c r="H279" s="77">
        <f>+Tabla2610[[#This Row],[Cantidad Vendida]]*Tabla2610[[#This Row],[Precio de Venta Unitario]]-Tabla2610[[#This Row],[Cantidad Vendida]]*Tabla2610[[#This Row],[Precio de Costo Unitario]]</f>
        <v>5422.5</v>
      </c>
      <c r="I279" s="78" t="str">
        <f>+IF(Tabla2610[[#This Row],[Ganancia TOTAL]]=J279,"✔","✘")</f>
        <v>✔</v>
      </c>
      <c r="J279" s="57">
        <v>5422.5</v>
      </c>
    </row>
    <row r="280" spans="1:10" x14ac:dyDescent="0.3">
      <c r="A280" s="79"/>
      <c r="B280" s="73">
        <v>45432</v>
      </c>
      <c r="C280" s="74" t="s">
        <v>117</v>
      </c>
      <c r="D280" s="75" t="str">
        <f>+INDEX(INVENTARIO[],MATCH(Tabla2610[[#This Row],[Producto]],INVENTARIO[Producto],0),1)</f>
        <v>Lechuga</v>
      </c>
      <c r="E280" s="76">
        <v>5</v>
      </c>
      <c r="F280" s="77">
        <f>+INDEX(INVENTARIO[],MATCH(Tabla2610[[#This Row],[Producto]],INVENTARIO[Producto],0),3)</f>
        <v>3600</v>
      </c>
      <c r="G280" s="77">
        <f>+Tabla2610[[#This Row],[Precio de Costo Unitario]]*30%+Tabla2610[[#This Row],[Precio de Costo Unitario]]</f>
        <v>4680</v>
      </c>
      <c r="H280" s="77">
        <f>+Tabla2610[[#This Row],[Cantidad Vendida]]*Tabla2610[[#This Row],[Precio de Venta Unitario]]-Tabla2610[[#This Row],[Cantidad Vendida]]*Tabla2610[[#This Row],[Precio de Costo Unitario]]</f>
        <v>5400</v>
      </c>
      <c r="I280" s="78" t="str">
        <f>+IF(Tabla2610[[#This Row],[Ganancia TOTAL]]=J280,"✔","✘")</f>
        <v>✔</v>
      </c>
      <c r="J280" s="57">
        <v>5400</v>
      </c>
    </row>
    <row r="281" spans="1:10" x14ac:dyDescent="0.3">
      <c r="A281" s="79"/>
      <c r="B281" s="73">
        <v>45433</v>
      </c>
      <c r="C281" s="74" t="s">
        <v>118</v>
      </c>
      <c r="D281" s="75" t="str">
        <f>+INDEX(INVENTARIO[],MATCH(Tabla2610[[#This Row],[Producto]],INVENTARIO[Producto],0),1)</f>
        <v>Locote (Kg.)</v>
      </c>
      <c r="E281" s="76">
        <v>24</v>
      </c>
      <c r="F281" s="77">
        <f>+INDEX(INVENTARIO[],MATCH(Tabla2610[[#This Row],[Producto]],INVENTARIO[Producto],0),3)</f>
        <v>5632</v>
      </c>
      <c r="G281" s="77">
        <f>+Tabla2610[[#This Row],[Precio de Costo Unitario]]*30%+Tabla2610[[#This Row],[Precio de Costo Unitario]]</f>
        <v>7321.6</v>
      </c>
      <c r="H281" s="77">
        <f>+Tabla2610[[#This Row],[Cantidad Vendida]]*Tabla2610[[#This Row],[Precio de Venta Unitario]]-Tabla2610[[#This Row],[Cantidad Vendida]]*Tabla2610[[#This Row],[Precio de Costo Unitario]]</f>
        <v>40550.400000000023</v>
      </c>
      <c r="I281" s="78" t="str">
        <f>+IF(Tabla2610[[#This Row],[Ganancia TOTAL]]=J281,"✔","✘")</f>
        <v>✔</v>
      </c>
      <c r="J281" s="57">
        <v>40550.400000000009</v>
      </c>
    </row>
    <row r="282" spans="1:10" x14ac:dyDescent="0.3">
      <c r="A282" s="79"/>
      <c r="B282" s="73">
        <v>45434</v>
      </c>
      <c r="C282" s="74" t="s">
        <v>119</v>
      </c>
      <c r="D282" s="75" t="str">
        <f>+INDEX(INVENTARIO[],MATCH(Tabla2610[[#This Row],[Producto]],INVENTARIO[Producto],0),1)</f>
        <v>Manzana (Kg.)</v>
      </c>
      <c r="E282" s="76">
        <v>24</v>
      </c>
      <c r="F282" s="77">
        <f>+INDEX(INVENTARIO[],MATCH(Tabla2610[[#This Row],[Producto]],INVENTARIO[Producto],0),3)</f>
        <v>7632</v>
      </c>
      <c r="G282" s="77">
        <f>+Tabla2610[[#This Row],[Precio de Costo Unitario]]*30%+Tabla2610[[#This Row],[Precio de Costo Unitario]]</f>
        <v>9921.6</v>
      </c>
      <c r="H282" s="77">
        <f>+Tabla2610[[#This Row],[Cantidad Vendida]]*Tabla2610[[#This Row],[Precio de Venta Unitario]]-Tabla2610[[#This Row],[Cantidad Vendida]]*Tabla2610[[#This Row],[Precio de Costo Unitario]]</f>
        <v>54950.400000000023</v>
      </c>
      <c r="I282" s="78" t="str">
        <f>+IF(Tabla2610[[#This Row],[Ganancia TOTAL]]=J282,"✔","✘")</f>
        <v>✔</v>
      </c>
      <c r="J282" s="57">
        <v>54950.400000000009</v>
      </c>
    </row>
    <row r="283" spans="1:10" x14ac:dyDescent="0.3">
      <c r="A283" s="79"/>
      <c r="B283" s="73">
        <v>45435</v>
      </c>
      <c r="C283" s="74" t="s">
        <v>120</v>
      </c>
      <c r="D283" s="75" t="str">
        <f>+INDEX(INVENTARIO[],MATCH(Tabla2610[[#This Row],[Producto]],INVENTARIO[Producto],0),1)</f>
        <v>Naranja (Kg.)</v>
      </c>
      <c r="E283" s="76">
        <v>40</v>
      </c>
      <c r="F283" s="77">
        <f>+INDEX(INVENTARIO[],MATCH(Tabla2610[[#This Row],[Producto]],INVENTARIO[Producto],0),3)</f>
        <v>8562</v>
      </c>
      <c r="G283" s="77">
        <f>+Tabla2610[[#This Row],[Precio de Costo Unitario]]*30%+Tabla2610[[#This Row],[Precio de Costo Unitario]]</f>
        <v>11130.6</v>
      </c>
      <c r="H283" s="77">
        <f>+Tabla2610[[#This Row],[Cantidad Vendida]]*Tabla2610[[#This Row],[Precio de Venta Unitario]]-Tabla2610[[#This Row],[Cantidad Vendida]]*Tabla2610[[#This Row],[Precio de Costo Unitario]]</f>
        <v>102744</v>
      </c>
      <c r="I283" s="78" t="str">
        <f>+IF(Tabla2610[[#This Row],[Ganancia TOTAL]]=J283,"✔","✘")</f>
        <v>✔</v>
      </c>
      <c r="J283" s="57">
        <v>102744.00000000001</v>
      </c>
    </row>
    <row r="284" spans="1:10" x14ac:dyDescent="0.3">
      <c r="A284" s="79"/>
      <c r="B284" s="73">
        <v>45436</v>
      </c>
      <c r="C284" s="74" t="s">
        <v>121</v>
      </c>
      <c r="D284" s="75" t="str">
        <f>+INDEX(INVENTARIO[],MATCH(Tabla2610[[#This Row],[Producto]],INVENTARIO[Producto],0),1)</f>
        <v>Papa (Kg.)</v>
      </c>
      <c r="E284" s="76">
        <v>23</v>
      </c>
      <c r="F284" s="77">
        <f>+INDEX(INVENTARIO[],MATCH(Tabla2610[[#This Row],[Producto]],INVENTARIO[Producto],0),3)</f>
        <v>6892</v>
      </c>
      <c r="G284" s="77">
        <f>+Tabla2610[[#This Row],[Precio de Costo Unitario]]*30%+Tabla2610[[#This Row],[Precio de Costo Unitario]]</f>
        <v>8959.6</v>
      </c>
      <c r="H284" s="77">
        <f>+Tabla2610[[#This Row],[Cantidad Vendida]]*Tabla2610[[#This Row],[Precio de Venta Unitario]]-Tabla2610[[#This Row],[Cantidad Vendida]]*Tabla2610[[#This Row],[Precio de Costo Unitario]]</f>
        <v>47554.800000000017</v>
      </c>
      <c r="I284" s="78" t="str">
        <f>+IF(Tabla2610[[#This Row],[Ganancia TOTAL]]=J284,"✔","✘")</f>
        <v>✔</v>
      </c>
      <c r="J284" s="57">
        <v>47554.80000000001</v>
      </c>
    </row>
    <row r="285" spans="1:10" x14ac:dyDescent="0.3">
      <c r="A285" s="79"/>
      <c r="B285" s="73">
        <v>45439</v>
      </c>
      <c r="C285" s="74" t="s">
        <v>122</v>
      </c>
      <c r="D285" s="75" t="str">
        <f>+INDEX(INVENTARIO[],MATCH(Tabla2610[[#This Row],[Producto]],INVENTARIO[Producto],0),1)</f>
        <v>Tomate (Kg.)</v>
      </c>
      <c r="E285" s="76">
        <v>38</v>
      </c>
      <c r="F285" s="77">
        <f>+INDEX(INVENTARIO[],MATCH(Tabla2610[[#This Row],[Producto]],INVENTARIO[Producto],0),3)</f>
        <v>7892</v>
      </c>
      <c r="G285" s="77">
        <f>+Tabla2610[[#This Row],[Precio de Costo Unitario]]*30%+Tabla2610[[#This Row],[Precio de Costo Unitario]]</f>
        <v>10259.6</v>
      </c>
      <c r="H285" s="77">
        <f>+Tabla2610[[#This Row],[Cantidad Vendida]]*Tabla2610[[#This Row],[Precio de Venta Unitario]]-Tabla2610[[#This Row],[Cantidad Vendida]]*Tabla2610[[#This Row],[Precio de Costo Unitario]]</f>
        <v>89968.799999999988</v>
      </c>
      <c r="I285" s="78" t="str">
        <f>+IF(Tabla2610[[#This Row],[Ganancia TOTAL]]=J285,"✔","✘")</f>
        <v>✔</v>
      </c>
      <c r="J285" s="57">
        <v>89968.800000000017</v>
      </c>
    </row>
    <row r="286" spans="1:10" x14ac:dyDescent="0.3">
      <c r="A286" s="79"/>
      <c r="B286" s="73">
        <v>45440</v>
      </c>
      <c r="C286" s="74" t="s">
        <v>123</v>
      </c>
      <c r="D286" s="75" t="str">
        <f>+INDEX(INVENTARIO[],MATCH(Tabla2610[[#This Row],[Producto]],INVENTARIO[Producto],0),1)</f>
        <v>Zanahoria (Kg.)</v>
      </c>
      <c r="E286" s="76">
        <v>20</v>
      </c>
      <c r="F286" s="77">
        <f>+INDEX(INVENTARIO[],MATCH(Tabla2610[[#This Row],[Producto]],INVENTARIO[Producto],0),3)</f>
        <v>2365</v>
      </c>
      <c r="G286" s="77">
        <f>+Tabla2610[[#This Row],[Precio de Costo Unitario]]*30%+Tabla2610[[#This Row],[Precio de Costo Unitario]]</f>
        <v>3074.5</v>
      </c>
      <c r="H286" s="77">
        <f>+Tabla2610[[#This Row],[Cantidad Vendida]]*Tabla2610[[#This Row],[Precio de Venta Unitario]]-Tabla2610[[#This Row],[Cantidad Vendida]]*Tabla2610[[#This Row],[Precio de Costo Unitario]]</f>
        <v>14190</v>
      </c>
      <c r="I286" s="78" t="str">
        <f>+IF(Tabla2610[[#This Row],[Ganancia TOTAL]]=J286,"✔","✘")</f>
        <v>✔</v>
      </c>
      <c r="J286" s="57">
        <v>14190</v>
      </c>
    </row>
    <row r="287" spans="1:10" x14ac:dyDescent="0.3">
      <c r="A287" s="79"/>
      <c r="B287" s="73">
        <v>45441</v>
      </c>
      <c r="C287" s="74" t="s">
        <v>124</v>
      </c>
      <c r="D287" s="75" t="str">
        <f>+INDEX(INVENTARIO[],MATCH(Tabla2610[[#This Row],[Producto]],INVENTARIO[Producto],0),1)</f>
        <v>Zapallo Kg</v>
      </c>
      <c r="E287" s="76">
        <v>49</v>
      </c>
      <c r="F287" s="77">
        <f>+INDEX(INVENTARIO[],MATCH(Tabla2610[[#This Row],[Producto]],INVENTARIO[Producto],0),3)</f>
        <v>6231</v>
      </c>
      <c r="G287" s="77">
        <f>+Tabla2610[[#This Row],[Precio de Costo Unitario]]*30%+Tabla2610[[#This Row],[Precio de Costo Unitario]]</f>
        <v>8100.3</v>
      </c>
      <c r="H287" s="77">
        <f>+Tabla2610[[#This Row],[Cantidad Vendida]]*Tabla2610[[#This Row],[Precio de Venta Unitario]]-Tabla2610[[#This Row],[Cantidad Vendida]]*Tabla2610[[#This Row],[Precio de Costo Unitario]]</f>
        <v>91595.700000000012</v>
      </c>
      <c r="I287" s="78" t="str">
        <f>+IF(Tabla2610[[#This Row],[Ganancia TOTAL]]=J287,"✔","✘")</f>
        <v>✔</v>
      </c>
      <c r="J287" s="57">
        <v>91595.700000000012</v>
      </c>
    </row>
    <row r="288" spans="1:10" x14ac:dyDescent="0.3">
      <c r="A288" s="79"/>
      <c r="B288" s="73">
        <v>45442</v>
      </c>
      <c r="C288" s="74" t="s">
        <v>125</v>
      </c>
      <c r="D288" s="75" t="str">
        <f>+INDEX(INVENTARIO[],MATCH(Tabla2610[[#This Row],[Producto]],INVENTARIO[Producto],0),1)</f>
        <v>Mandioca (Kg.)</v>
      </c>
      <c r="E288" s="76">
        <v>38</v>
      </c>
      <c r="F288" s="77">
        <f>+INDEX(INVENTARIO[],MATCH(Tabla2610[[#This Row],[Producto]],INVENTARIO[Producto],0),3)</f>
        <v>8961</v>
      </c>
      <c r="G288" s="77">
        <f>+Tabla2610[[#This Row],[Precio de Costo Unitario]]*30%+Tabla2610[[#This Row],[Precio de Costo Unitario]]</f>
        <v>11649.3</v>
      </c>
      <c r="H288" s="77">
        <f>+Tabla2610[[#This Row],[Cantidad Vendida]]*Tabla2610[[#This Row],[Precio de Venta Unitario]]-Tabla2610[[#This Row],[Cantidad Vendida]]*Tabla2610[[#This Row],[Precio de Costo Unitario]]</f>
        <v>102155.39999999997</v>
      </c>
      <c r="I288" s="78" t="str">
        <f>+IF(Tabla2610[[#This Row],[Ganancia TOTAL]]=J288,"✔","✘")</f>
        <v>✔</v>
      </c>
      <c r="J288" s="57">
        <v>102155.39999999997</v>
      </c>
    </row>
    <row r="289" spans="1:10" x14ac:dyDescent="0.3">
      <c r="A289" s="79"/>
      <c r="B289" s="73">
        <v>45443</v>
      </c>
      <c r="C289" s="74" t="s">
        <v>126</v>
      </c>
      <c r="D289" s="75" t="str">
        <f>+INDEX(INVENTARIO[],MATCH(Tabla2610[[#This Row],[Producto]],INVENTARIO[Producto],0),1)</f>
        <v>Jabon de Tocador de 125 g</v>
      </c>
      <c r="E289" s="76">
        <v>9</v>
      </c>
      <c r="F289" s="77">
        <f>+INDEX(INVENTARIO[],MATCH(Tabla2610[[#This Row],[Producto]],INVENTARIO[Producto],0),3)</f>
        <v>3475</v>
      </c>
      <c r="G289" s="77">
        <f>+Tabla2610[[#This Row],[Precio de Costo Unitario]]*30%+Tabla2610[[#This Row],[Precio de Costo Unitario]]</f>
        <v>4517.5</v>
      </c>
      <c r="H289" s="77">
        <f>+Tabla2610[[#This Row],[Cantidad Vendida]]*Tabla2610[[#This Row],[Precio de Venta Unitario]]-Tabla2610[[#This Row],[Cantidad Vendida]]*Tabla2610[[#This Row],[Precio de Costo Unitario]]</f>
        <v>9382.5</v>
      </c>
      <c r="I289" s="78" t="str">
        <f>+IF(Tabla2610[[#This Row],[Ganancia TOTAL]]=J289,"✔","✘")</f>
        <v>✔</v>
      </c>
      <c r="J289" s="57">
        <v>9382.5</v>
      </c>
    </row>
    <row r="290" spans="1:10" x14ac:dyDescent="0.3">
      <c r="A290" s="79"/>
      <c r="B290" s="73">
        <v>45446</v>
      </c>
      <c r="C290" s="74" t="s">
        <v>110</v>
      </c>
      <c r="D290" s="75" t="str">
        <f>+INDEX(INVENTARIO[],MATCH(Tabla2610[[#This Row],[Producto]],INVENTARIO[Producto],0),1)</f>
        <v>Queso Paraguay (Kg.)</v>
      </c>
      <c r="E290" s="76">
        <v>29</v>
      </c>
      <c r="F290" s="77">
        <f>+INDEX(INVENTARIO[],MATCH(Tabla2610[[#This Row],[Producto]],INVENTARIO[Producto],0),3)</f>
        <v>28015</v>
      </c>
      <c r="G290" s="77">
        <f>+Tabla2610[[#This Row],[Precio de Costo Unitario]]*30%+Tabla2610[[#This Row],[Precio de Costo Unitario]]</f>
        <v>36419.5</v>
      </c>
      <c r="H290" s="77">
        <f>+Tabla2610[[#This Row],[Cantidad Vendida]]*Tabla2610[[#This Row],[Precio de Venta Unitario]]-Tabla2610[[#This Row],[Cantidad Vendida]]*Tabla2610[[#This Row],[Precio de Costo Unitario]]</f>
        <v>243730.5</v>
      </c>
      <c r="I290" s="78" t="str">
        <f>+IF(Tabla2610[[#This Row],[Ganancia TOTAL]]=J290,"✔","✘")</f>
        <v>✔</v>
      </c>
      <c r="J290" s="57">
        <v>243730.5</v>
      </c>
    </row>
    <row r="291" spans="1:10" x14ac:dyDescent="0.3">
      <c r="A291" s="79"/>
      <c r="B291" s="73">
        <v>45447</v>
      </c>
      <c r="C291" s="74" t="s">
        <v>111</v>
      </c>
      <c r="D291" s="75" t="str">
        <f>+INDEX(INVENTARIO[],MATCH(Tabla2610[[#This Row],[Producto]],INVENTARIO[Producto],0),1)</f>
        <v>Queso para Sandwich (Kg.)</v>
      </c>
      <c r="E291" s="76">
        <v>31</v>
      </c>
      <c r="F291" s="77">
        <f>+INDEX(INVENTARIO[],MATCH(Tabla2610[[#This Row],[Producto]],INVENTARIO[Producto],0),3)</f>
        <v>34618</v>
      </c>
      <c r="G291" s="77">
        <f>+Tabla2610[[#This Row],[Precio de Costo Unitario]]*30%+Tabla2610[[#This Row],[Precio de Costo Unitario]]</f>
        <v>45003.4</v>
      </c>
      <c r="H291" s="77">
        <f>+Tabla2610[[#This Row],[Cantidad Vendida]]*Tabla2610[[#This Row],[Precio de Venta Unitario]]-Tabla2610[[#This Row],[Cantidad Vendida]]*Tabla2610[[#This Row],[Precio de Costo Unitario]]</f>
        <v>321947.40000000014</v>
      </c>
      <c r="I291" s="78" t="str">
        <f>+IF(Tabla2610[[#This Row],[Ganancia TOTAL]]=J291,"✔","✘")</f>
        <v>✔</v>
      </c>
      <c r="J291" s="57">
        <v>321947.40000000002</v>
      </c>
    </row>
    <row r="292" spans="1:10" x14ac:dyDescent="0.3">
      <c r="A292" s="79"/>
      <c r="B292" s="73">
        <v>45448</v>
      </c>
      <c r="C292" s="74" t="s">
        <v>112</v>
      </c>
      <c r="D292" s="75" t="str">
        <f>+INDEX(INVENTARIO[],MATCH(Tabla2610[[#This Row],[Producto]],INVENTARIO[Producto],0),1)</f>
        <v>Leche Entera Sachet – 1lt</v>
      </c>
      <c r="E292" s="76">
        <v>16</v>
      </c>
      <c r="F292" s="77">
        <f>+INDEX(INVENTARIO[],MATCH(Tabla2610[[#This Row],[Producto]],INVENTARIO[Producto],0),3)</f>
        <v>3648</v>
      </c>
      <c r="G292" s="77">
        <f>+Tabla2610[[#This Row],[Precio de Costo Unitario]]*30%+Tabla2610[[#This Row],[Precio de Costo Unitario]]</f>
        <v>4742.3999999999996</v>
      </c>
      <c r="H292" s="77">
        <f>+Tabla2610[[#This Row],[Cantidad Vendida]]*Tabla2610[[#This Row],[Precio de Venta Unitario]]-Tabla2610[[#This Row],[Cantidad Vendida]]*Tabla2610[[#This Row],[Precio de Costo Unitario]]</f>
        <v>17510.399999999994</v>
      </c>
      <c r="I292" s="78" t="str">
        <f>+IF(Tabla2610[[#This Row],[Ganancia TOTAL]]=J292,"✔","✘")</f>
        <v>✔</v>
      </c>
      <c r="J292" s="57">
        <v>17510.399999999994</v>
      </c>
    </row>
    <row r="293" spans="1:10" x14ac:dyDescent="0.3">
      <c r="A293" s="79"/>
      <c r="B293" s="73">
        <v>45449</v>
      </c>
      <c r="C293" s="74" t="s">
        <v>113</v>
      </c>
      <c r="D293" s="75" t="str">
        <f>+INDEX(INVENTARIO[],MATCH(Tabla2610[[#This Row],[Producto]],INVENTARIO[Producto],0),1)</f>
        <v>Leche Entera larga vida – 1 lt.</v>
      </c>
      <c r="E293" s="76">
        <v>33</v>
      </c>
      <c r="F293" s="77">
        <f>+INDEX(INVENTARIO[],MATCH(Tabla2610[[#This Row],[Producto]],INVENTARIO[Producto],0),3)</f>
        <v>4728</v>
      </c>
      <c r="G293" s="77">
        <f>+Tabla2610[[#This Row],[Precio de Costo Unitario]]*30%+Tabla2610[[#This Row],[Precio de Costo Unitario]]</f>
        <v>6146.4</v>
      </c>
      <c r="H293" s="77">
        <f>+Tabla2610[[#This Row],[Cantidad Vendida]]*Tabla2610[[#This Row],[Precio de Venta Unitario]]-Tabla2610[[#This Row],[Cantidad Vendida]]*Tabla2610[[#This Row],[Precio de Costo Unitario]]</f>
        <v>46807.199999999983</v>
      </c>
      <c r="I293" s="78" t="str">
        <f>+IF(Tabla2610[[#This Row],[Ganancia TOTAL]]=J293,"✔","✘")</f>
        <v>✔</v>
      </c>
      <c r="J293" s="57">
        <v>46807.19999999999</v>
      </c>
    </row>
    <row r="294" spans="1:10" x14ac:dyDescent="0.3">
      <c r="A294" s="79"/>
      <c r="B294" s="73">
        <v>45450</v>
      </c>
      <c r="C294" s="74" t="s">
        <v>114</v>
      </c>
      <c r="D294" s="75" t="str">
        <f>+INDEX(INVENTARIO[],MATCH(Tabla2610[[#This Row],[Producto]],INVENTARIO[Producto],0),1)</f>
        <v>Yogurt Entero – 350 gr.</v>
      </c>
      <c r="E294" s="76">
        <v>14</v>
      </c>
      <c r="F294" s="77">
        <f>+INDEX(INVENTARIO[],MATCH(Tabla2610[[#This Row],[Producto]],INVENTARIO[Producto],0),3)</f>
        <v>3163</v>
      </c>
      <c r="G294" s="77">
        <f>+Tabla2610[[#This Row],[Precio de Costo Unitario]]*30%+Tabla2610[[#This Row],[Precio de Costo Unitario]]</f>
        <v>4111.8999999999996</v>
      </c>
      <c r="H294" s="77">
        <f>+Tabla2610[[#This Row],[Cantidad Vendida]]*Tabla2610[[#This Row],[Precio de Venta Unitario]]-Tabla2610[[#This Row],[Cantidad Vendida]]*Tabla2610[[#This Row],[Precio de Costo Unitario]]</f>
        <v>13284.599999999991</v>
      </c>
      <c r="I294" s="78" t="str">
        <f>+IF(Tabla2610[[#This Row],[Ganancia TOTAL]]=J294,"✔","✘")</f>
        <v>✔</v>
      </c>
      <c r="J294" s="57">
        <v>13284.599999999995</v>
      </c>
    </row>
    <row r="295" spans="1:10" x14ac:dyDescent="0.3">
      <c r="A295" s="79"/>
      <c r="B295" s="73">
        <v>45453</v>
      </c>
      <c r="C295" s="74" t="s">
        <v>115</v>
      </c>
      <c r="D295" s="75" t="str">
        <f>+INDEX(INVENTARIO[],MATCH(Tabla2610[[#This Row],[Producto]],INVENTARIO[Producto],0),1)</f>
        <v>Banana karape (Kg.)</v>
      </c>
      <c r="E295" s="76">
        <v>16</v>
      </c>
      <c r="F295" s="77">
        <f>+INDEX(INVENTARIO[],MATCH(Tabla2610[[#This Row],[Producto]],INVENTARIO[Producto],0),3)</f>
        <v>3058</v>
      </c>
      <c r="G295" s="77">
        <f>+Tabla2610[[#This Row],[Precio de Costo Unitario]]*30%+Tabla2610[[#This Row],[Precio de Costo Unitario]]</f>
        <v>3975.4</v>
      </c>
      <c r="H295" s="77">
        <f>+Tabla2610[[#This Row],[Cantidad Vendida]]*Tabla2610[[#This Row],[Precio de Venta Unitario]]-Tabla2610[[#This Row],[Cantidad Vendida]]*Tabla2610[[#This Row],[Precio de Costo Unitario]]</f>
        <v>14678.400000000001</v>
      </c>
      <c r="I295" s="78" t="str">
        <f>+IF(Tabla2610[[#This Row],[Ganancia TOTAL]]=J295,"✔","✘")</f>
        <v>✔</v>
      </c>
      <c r="J295" s="57">
        <v>14678.400000000001</v>
      </c>
    </row>
    <row r="296" spans="1:10" x14ac:dyDescent="0.3">
      <c r="A296" s="79"/>
      <c r="B296" s="73">
        <v>45454</v>
      </c>
      <c r="C296" s="74" t="s">
        <v>116</v>
      </c>
      <c r="D296" s="75" t="str">
        <f>+INDEX(INVENTARIO[],MATCH(Tabla2610[[#This Row],[Producto]],INVENTARIO[Producto],0),1)</f>
        <v>Cebolla (Kg.)</v>
      </c>
      <c r="E296" s="76">
        <v>6</v>
      </c>
      <c r="F296" s="77">
        <f>+INDEX(INVENTARIO[],MATCH(Tabla2610[[#This Row],[Producto]],INVENTARIO[Producto],0),3)</f>
        <v>1205</v>
      </c>
      <c r="G296" s="77">
        <f>+Tabla2610[[#This Row],[Precio de Costo Unitario]]*30%+Tabla2610[[#This Row],[Precio de Costo Unitario]]</f>
        <v>1566.5</v>
      </c>
      <c r="H296" s="77">
        <f>+Tabla2610[[#This Row],[Cantidad Vendida]]*Tabla2610[[#This Row],[Precio de Venta Unitario]]-Tabla2610[[#This Row],[Cantidad Vendida]]*Tabla2610[[#This Row],[Precio de Costo Unitario]]</f>
        <v>2169</v>
      </c>
      <c r="I296" s="78" t="str">
        <f>+IF(Tabla2610[[#This Row],[Ganancia TOTAL]]=J296,"✔","✘")</f>
        <v>✔</v>
      </c>
      <c r="J296" s="57">
        <v>2169</v>
      </c>
    </row>
    <row r="297" spans="1:10" x14ac:dyDescent="0.3">
      <c r="A297" s="79"/>
      <c r="B297" s="73">
        <v>45455</v>
      </c>
      <c r="C297" s="74" t="s">
        <v>117</v>
      </c>
      <c r="D297" s="75" t="str">
        <f>+INDEX(INVENTARIO[],MATCH(Tabla2610[[#This Row],[Producto]],INVENTARIO[Producto],0),1)</f>
        <v>Lechuga</v>
      </c>
      <c r="E297" s="76">
        <v>50</v>
      </c>
      <c r="F297" s="77">
        <f>+INDEX(INVENTARIO[],MATCH(Tabla2610[[#This Row],[Producto]],INVENTARIO[Producto],0),3)</f>
        <v>3600</v>
      </c>
      <c r="G297" s="77">
        <f>+Tabla2610[[#This Row],[Precio de Costo Unitario]]*30%+Tabla2610[[#This Row],[Precio de Costo Unitario]]</f>
        <v>4680</v>
      </c>
      <c r="H297" s="77">
        <f>+Tabla2610[[#This Row],[Cantidad Vendida]]*Tabla2610[[#This Row],[Precio de Venta Unitario]]-Tabla2610[[#This Row],[Cantidad Vendida]]*Tabla2610[[#This Row],[Precio de Costo Unitario]]</f>
        <v>54000</v>
      </c>
      <c r="I297" s="78" t="str">
        <f>+IF(Tabla2610[[#This Row],[Ganancia TOTAL]]=J297,"✔","✘")</f>
        <v>✔</v>
      </c>
      <c r="J297" s="57">
        <v>54000</v>
      </c>
    </row>
    <row r="298" spans="1:10" x14ac:dyDescent="0.3">
      <c r="A298" s="79"/>
      <c r="B298" s="73">
        <v>45456</v>
      </c>
      <c r="C298" s="74" t="s">
        <v>118</v>
      </c>
      <c r="D298" s="75" t="str">
        <f>+INDEX(INVENTARIO[],MATCH(Tabla2610[[#This Row],[Producto]],INVENTARIO[Producto],0),1)</f>
        <v>Locote (Kg.)</v>
      </c>
      <c r="E298" s="76">
        <v>39</v>
      </c>
      <c r="F298" s="77">
        <f>+INDEX(INVENTARIO[],MATCH(Tabla2610[[#This Row],[Producto]],INVENTARIO[Producto],0),3)</f>
        <v>5632</v>
      </c>
      <c r="G298" s="77">
        <f>+Tabla2610[[#This Row],[Precio de Costo Unitario]]*30%+Tabla2610[[#This Row],[Precio de Costo Unitario]]</f>
        <v>7321.6</v>
      </c>
      <c r="H298" s="77">
        <f>+Tabla2610[[#This Row],[Cantidad Vendida]]*Tabla2610[[#This Row],[Precio de Venta Unitario]]-Tabla2610[[#This Row],[Cantidad Vendida]]*Tabla2610[[#This Row],[Precio de Costo Unitario]]</f>
        <v>65894.400000000023</v>
      </c>
      <c r="I298" s="78" t="str">
        <f>+IF(Tabla2610[[#This Row],[Ganancia TOTAL]]=J298,"✔","✘")</f>
        <v>✔</v>
      </c>
      <c r="J298" s="57">
        <v>65894.400000000009</v>
      </c>
    </row>
    <row r="299" spans="1:10" x14ac:dyDescent="0.3">
      <c r="A299" s="79"/>
      <c r="B299" s="73">
        <v>45457</v>
      </c>
      <c r="C299" s="74" t="s">
        <v>119</v>
      </c>
      <c r="D299" s="75" t="str">
        <f>+INDEX(INVENTARIO[],MATCH(Tabla2610[[#This Row],[Producto]],INVENTARIO[Producto],0),1)</f>
        <v>Manzana (Kg.)</v>
      </c>
      <c r="E299" s="76">
        <v>45</v>
      </c>
      <c r="F299" s="77">
        <f>+INDEX(INVENTARIO[],MATCH(Tabla2610[[#This Row],[Producto]],INVENTARIO[Producto],0),3)</f>
        <v>7632</v>
      </c>
      <c r="G299" s="77">
        <f>+Tabla2610[[#This Row],[Precio de Costo Unitario]]*30%+Tabla2610[[#This Row],[Precio de Costo Unitario]]</f>
        <v>9921.6</v>
      </c>
      <c r="H299" s="77">
        <f>+Tabla2610[[#This Row],[Cantidad Vendida]]*Tabla2610[[#This Row],[Precio de Venta Unitario]]-Tabla2610[[#This Row],[Cantidad Vendida]]*Tabla2610[[#This Row],[Precio de Costo Unitario]]</f>
        <v>103032</v>
      </c>
      <c r="I299" s="78" t="str">
        <f>+IF(Tabla2610[[#This Row],[Ganancia TOTAL]]=J299,"✔","✘")</f>
        <v>✔</v>
      </c>
      <c r="J299" s="57">
        <v>103032.00000000001</v>
      </c>
    </row>
    <row r="300" spans="1:10" x14ac:dyDescent="0.3">
      <c r="A300" s="79"/>
      <c r="B300" s="73">
        <v>45460</v>
      </c>
      <c r="C300" s="74" t="s">
        <v>120</v>
      </c>
      <c r="D300" s="75" t="str">
        <f>+INDEX(INVENTARIO[],MATCH(Tabla2610[[#This Row],[Producto]],INVENTARIO[Producto],0),1)</f>
        <v>Naranja (Kg.)</v>
      </c>
      <c r="E300" s="76">
        <v>8</v>
      </c>
      <c r="F300" s="77">
        <f>+INDEX(INVENTARIO[],MATCH(Tabla2610[[#This Row],[Producto]],INVENTARIO[Producto],0),3)</f>
        <v>8562</v>
      </c>
      <c r="G300" s="77">
        <f>+Tabla2610[[#This Row],[Precio de Costo Unitario]]*30%+Tabla2610[[#This Row],[Precio de Costo Unitario]]</f>
        <v>11130.6</v>
      </c>
      <c r="H300" s="77">
        <f>+Tabla2610[[#This Row],[Cantidad Vendida]]*Tabla2610[[#This Row],[Precio de Venta Unitario]]-Tabla2610[[#This Row],[Cantidad Vendida]]*Tabla2610[[#This Row],[Precio de Costo Unitario]]</f>
        <v>20548.800000000003</v>
      </c>
      <c r="I300" s="78" t="str">
        <f>+IF(Tabla2610[[#This Row],[Ganancia TOTAL]]=J300,"✔","✘")</f>
        <v>✔</v>
      </c>
      <c r="J300" s="57">
        <v>20548.800000000003</v>
      </c>
    </row>
    <row r="301" spans="1:10" x14ac:dyDescent="0.3">
      <c r="A301" s="79"/>
      <c r="B301" s="73">
        <v>45461</v>
      </c>
      <c r="C301" s="74" t="s">
        <v>121</v>
      </c>
      <c r="D301" s="75" t="str">
        <f>+INDEX(INVENTARIO[],MATCH(Tabla2610[[#This Row],[Producto]],INVENTARIO[Producto],0),1)</f>
        <v>Papa (Kg.)</v>
      </c>
      <c r="E301" s="76">
        <v>38</v>
      </c>
      <c r="F301" s="77">
        <f>+INDEX(INVENTARIO[],MATCH(Tabla2610[[#This Row],[Producto]],INVENTARIO[Producto],0),3)</f>
        <v>6892</v>
      </c>
      <c r="G301" s="77">
        <f>+Tabla2610[[#This Row],[Precio de Costo Unitario]]*30%+Tabla2610[[#This Row],[Precio de Costo Unitario]]</f>
        <v>8959.6</v>
      </c>
      <c r="H301" s="77">
        <f>+Tabla2610[[#This Row],[Cantidad Vendida]]*Tabla2610[[#This Row],[Precio de Venta Unitario]]-Tabla2610[[#This Row],[Cantidad Vendida]]*Tabla2610[[#This Row],[Precio de Costo Unitario]]</f>
        <v>78568.799999999988</v>
      </c>
      <c r="I301" s="78" t="str">
        <f>+IF(Tabla2610[[#This Row],[Ganancia TOTAL]]=J301,"✔","✘")</f>
        <v>✔</v>
      </c>
      <c r="J301" s="57">
        <v>78568.800000000017</v>
      </c>
    </row>
    <row r="302" spans="1:10" x14ac:dyDescent="0.3">
      <c r="A302" s="79"/>
      <c r="B302" s="73">
        <v>45462</v>
      </c>
      <c r="C302" s="74" t="s">
        <v>122</v>
      </c>
      <c r="D302" s="75" t="str">
        <f>+INDEX(INVENTARIO[],MATCH(Tabla2610[[#This Row],[Producto]],INVENTARIO[Producto],0),1)</f>
        <v>Tomate (Kg.)</v>
      </c>
      <c r="E302" s="76">
        <v>3</v>
      </c>
      <c r="F302" s="77">
        <f>+INDEX(INVENTARIO[],MATCH(Tabla2610[[#This Row],[Producto]],INVENTARIO[Producto],0),3)</f>
        <v>7892</v>
      </c>
      <c r="G302" s="77">
        <f>+Tabla2610[[#This Row],[Precio de Costo Unitario]]*30%+Tabla2610[[#This Row],[Precio de Costo Unitario]]</f>
        <v>10259.6</v>
      </c>
      <c r="H302" s="77">
        <f>+Tabla2610[[#This Row],[Cantidad Vendida]]*Tabla2610[[#This Row],[Precio de Venta Unitario]]-Tabla2610[[#This Row],[Cantidad Vendida]]*Tabla2610[[#This Row],[Precio de Costo Unitario]]</f>
        <v>7102.8000000000029</v>
      </c>
      <c r="I302" s="78" t="str">
        <f>+IF(Tabla2610[[#This Row],[Ganancia TOTAL]]=J302,"✔","✘")</f>
        <v>✔</v>
      </c>
      <c r="J302" s="57">
        <v>7102.8000000000011</v>
      </c>
    </row>
    <row r="303" spans="1:10" x14ac:dyDescent="0.3">
      <c r="A303" s="79"/>
      <c r="B303" s="73">
        <v>45463</v>
      </c>
      <c r="C303" s="74" t="s">
        <v>123</v>
      </c>
      <c r="D303" s="75" t="str">
        <f>+INDEX(INVENTARIO[],MATCH(Tabla2610[[#This Row],[Producto]],INVENTARIO[Producto],0),1)</f>
        <v>Zanahoria (Kg.)</v>
      </c>
      <c r="E303" s="76">
        <v>6</v>
      </c>
      <c r="F303" s="77">
        <f>+INDEX(INVENTARIO[],MATCH(Tabla2610[[#This Row],[Producto]],INVENTARIO[Producto],0),3)</f>
        <v>2365</v>
      </c>
      <c r="G303" s="77">
        <f>+Tabla2610[[#This Row],[Precio de Costo Unitario]]*30%+Tabla2610[[#This Row],[Precio de Costo Unitario]]</f>
        <v>3074.5</v>
      </c>
      <c r="H303" s="77">
        <f>+Tabla2610[[#This Row],[Cantidad Vendida]]*Tabla2610[[#This Row],[Precio de Venta Unitario]]-Tabla2610[[#This Row],[Cantidad Vendida]]*Tabla2610[[#This Row],[Precio de Costo Unitario]]</f>
        <v>4257</v>
      </c>
      <c r="I303" s="78" t="str">
        <f>+IF(Tabla2610[[#This Row],[Ganancia TOTAL]]=J303,"✔","✘")</f>
        <v>✔</v>
      </c>
      <c r="J303" s="57">
        <v>4257</v>
      </c>
    </row>
    <row r="304" spans="1:10" x14ac:dyDescent="0.3">
      <c r="A304" s="79"/>
      <c r="B304" s="73">
        <v>45464</v>
      </c>
      <c r="C304" s="74" t="s">
        <v>124</v>
      </c>
      <c r="D304" s="75" t="str">
        <f>+INDEX(INVENTARIO[],MATCH(Tabla2610[[#This Row],[Producto]],INVENTARIO[Producto],0),1)</f>
        <v>Zapallo Kg</v>
      </c>
      <c r="E304" s="76">
        <v>29</v>
      </c>
      <c r="F304" s="77">
        <f>+INDEX(INVENTARIO[],MATCH(Tabla2610[[#This Row],[Producto]],INVENTARIO[Producto],0),3)</f>
        <v>6231</v>
      </c>
      <c r="G304" s="77">
        <f>+Tabla2610[[#This Row],[Precio de Costo Unitario]]*30%+Tabla2610[[#This Row],[Precio de Costo Unitario]]</f>
        <v>8100.3</v>
      </c>
      <c r="H304" s="77">
        <f>+Tabla2610[[#This Row],[Cantidad Vendida]]*Tabla2610[[#This Row],[Precio de Venta Unitario]]-Tabla2610[[#This Row],[Cantidad Vendida]]*Tabla2610[[#This Row],[Precio de Costo Unitario]]</f>
        <v>54209.700000000012</v>
      </c>
      <c r="I304" s="78" t="str">
        <f>+IF(Tabla2610[[#This Row],[Ganancia TOTAL]]=J304,"✔","✘")</f>
        <v>✔</v>
      </c>
      <c r="J304" s="57">
        <v>54209.700000000004</v>
      </c>
    </row>
    <row r="305" spans="1:10" x14ac:dyDescent="0.3">
      <c r="A305" s="79"/>
      <c r="B305" s="73">
        <v>45467</v>
      </c>
      <c r="C305" s="74" t="s">
        <v>125</v>
      </c>
      <c r="D305" s="75" t="str">
        <f>+INDEX(INVENTARIO[],MATCH(Tabla2610[[#This Row],[Producto]],INVENTARIO[Producto],0),1)</f>
        <v>Mandioca (Kg.)</v>
      </c>
      <c r="E305" s="76">
        <v>20</v>
      </c>
      <c r="F305" s="77">
        <f>+INDEX(INVENTARIO[],MATCH(Tabla2610[[#This Row],[Producto]],INVENTARIO[Producto],0),3)</f>
        <v>8961</v>
      </c>
      <c r="G305" s="77">
        <f>+Tabla2610[[#This Row],[Precio de Costo Unitario]]*30%+Tabla2610[[#This Row],[Precio de Costo Unitario]]</f>
        <v>11649.3</v>
      </c>
      <c r="H305" s="77">
        <f>+Tabla2610[[#This Row],[Cantidad Vendida]]*Tabla2610[[#This Row],[Precio de Venta Unitario]]-Tabla2610[[#This Row],[Cantidad Vendida]]*Tabla2610[[#This Row],[Precio de Costo Unitario]]</f>
        <v>53766</v>
      </c>
      <c r="I305" s="78" t="str">
        <f>+IF(Tabla2610[[#This Row],[Ganancia TOTAL]]=J305,"✔","✘")</f>
        <v>✔</v>
      </c>
      <c r="J305" s="57">
        <v>53765.999999999985</v>
      </c>
    </row>
    <row r="306" spans="1:10" x14ac:dyDescent="0.3">
      <c r="A306" s="79"/>
      <c r="B306" s="73">
        <v>45468</v>
      </c>
      <c r="C306" s="74" t="s">
        <v>126</v>
      </c>
      <c r="D306" s="75" t="str">
        <f>+INDEX(INVENTARIO[],MATCH(Tabla2610[[#This Row],[Producto]],INVENTARIO[Producto],0),1)</f>
        <v>Jabon de Tocador de 125 g</v>
      </c>
      <c r="E306" s="76">
        <v>41</v>
      </c>
      <c r="F306" s="77">
        <f>+INDEX(INVENTARIO[],MATCH(Tabla2610[[#This Row],[Producto]],INVENTARIO[Producto],0),3)</f>
        <v>3475</v>
      </c>
      <c r="G306" s="77">
        <f>+Tabla2610[[#This Row],[Precio de Costo Unitario]]*30%+Tabla2610[[#This Row],[Precio de Costo Unitario]]</f>
        <v>4517.5</v>
      </c>
      <c r="H306" s="77">
        <f>+Tabla2610[[#This Row],[Cantidad Vendida]]*Tabla2610[[#This Row],[Precio de Venta Unitario]]-Tabla2610[[#This Row],[Cantidad Vendida]]*Tabla2610[[#This Row],[Precio de Costo Unitario]]</f>
        <v>42742.5</v>
      </c>
      <c r="I306" s="78" t="str">
        <f>+IF(Tabla2610[[#This Row],[Ganancia TOTAL]]=J306,"✔","✘")</f>
        <v>✔</v>
      </c>
      <c r="J306" s="57">
        <v>42742.5</v>
      </c>
    </row>
    <row r="307" spans="1:10" x14ac:dyDescent="0.3">
      <c r="A307" s="79"/>
      <c r="B307" s="73">
        <v>45469</v>
      </c>
      <c r="C307" s="74" t="s">
        <v>89</v>
      </c>
      <c r="D307" s="75" t="str">
        <f>+INDEX(INVENTARIO[],MATCH(Tabla2610[[#This Row],[Producto]],INVENTARIO[Producto],0),1)</f>
        <v>Pan Felipito (Kg.)</v>
      </c>
      <c r="E307" s="76">
        <v>35</v>
      </c>
      <c r="F307" s="77">
        <f>+INDEX(INVENTARIO[],MATCH(Tabla2610[[#This Row],[Producto]],INVENTARIO[Producto],0),3)</f>
        <v>4941</v>
      </c>
      <c r="G307" s="77">
        <f>+Tabla2610[[#This Row],[Precio de Costo Unitario]]*30%+Tabla2610[[#This Row],[Precio de Costo Unitario]]</f>
        <v>6423.3</v>
      </c>
      <c r="H307" s="77">
        <f>+Tabla2610[[#This Row],[Cantidad Vendida]]*Tabla2610[[#This Row],[Precio de Venta Unitario]]-Tabla2610[[#This Row],[Cantidad Vendida]]*Tabla2610[[#This Row],[Precio de Costo Unitario]]</f>
        <v>51880.5</v>
      </c>
      <c r="I307" s="78" t="str">
        <f>+IF(Tabla2610[[#This Row],[Ganancia TOTAL]]=J307,"✔","✘")</f>
        <v>✔</v>
      </c>
      <c r="J307" s="57">
        <v>51880.500000000007</v>
      </c>
    </row>
    <row r="308" spans="1:10" x14ac:dyDescent="0.3">
      <c r="A308" s="79"/>
      <c r="B308" s="73">
        <v>45470</v>
      </c>
      <c r="C308" s="74" t="s">
        <v>90</v>
      </c>
      <c r="D308" s="75" t="str">
        <f>+INDEX(INVENTARIO[],MATCH(Tabla2610[[#This Row],[Producto]],INVENTARIO[Producto],0),1)</f>
        <v>Galleta (Kg.)</v>
      </c>
      <c r="E308" s="76">
        <v>30</v>
      </c>
      <c r="F308" s="77">
        <f>+INDEX(INVENTARIO[],MATCH(Tabla2610[[#This Row],[Producto]],INVENTARIO[Producto],0),3)</f>
        <v>5281</v>
      </c>
      <c r="G308" s="77">
        <f>+Tabla2610[[#This Row],[Precio de Costo Unitario]]*30%+Tabla2610[[#This Row],[Precio de Costo Unitario]]</f>
        <v>6865.3</v>
      </c>
      <c r="H308" s="77">
        <f>+Tabla2610[[#This Row],[Cantidad Vendida]]*Tabla2610[[#This Row],[Precio de Venta Unitario]]-Tabla2610[[#This Row],[Cantidad Vendida]]*Tabla2610[[#This Row],[Precio de Costo Unitario]]</f>
        <v>47529</v>
      </c>
      <c r="I308" s="78" t="str">
        <f>+IF(Tabla2610[[#This Row],[Ganancia TOTAL]]=J308,"✔","✘")</f>
        <v>✔</v>
      </c>
      <c r="J308" s="57">
        <v>47529.000000000007</v>
      </c>
    </row>
    <row r="309" spans="1:10" x14ac:dyDescent="0.3">
      <c r="A309" s="79"/>
      <c r="B309" s="73">
        <v>45471</v>
      </c>
      <c r="C309" s="74" t="s">
        <v>91</v>
      </c>
      <c r="D309" s="75" t="str">
        <f>+INDEX(INVENTARIO[],MATCH(Tabla2610[[#This Row],[Producto]],INVENTARIO[Producto],0),1)</f>
        <v>Coquito (Kg.)</v>
      </c>
      <c r="E309" s="76">
        <v>30</v>
      </c>
      <c r="F309" s="77">
        <f>+INDEX(INVENTARIO[],MATCH(Tabla2610[[#This Row],[Producto]],INVENTARIO[Producto],0),3)</f>
        <v>10765</v>
      </c>
      <c r="G309" s="77">
        <f>+Tabla2610[[#This Row],[Precio de Costo Unitario]]*30%+Tabla2610[[#This Row],[Precio de Costo Unitario]]</f>
        <v>13994.5</v>
      </c>
      <c r="H309" s="77">
        <f>+Tabla2610[[#This Row],[Cantidad Vendida]]*Tabla2610[[#This Row],[Precio de Venta Unitario]]-Tabla2610[[#This Row],[Cantidad Vendida]]*Tabla2610[[#This Row],[Precio de Costo Unitario]]</f>
        <v>96885</v>
      </c>
      <c r="I309" s="78" t="str">
        <f>+IF(Tabla2610[[#This Row],[Ganancia TOTAL]]=J309,"✔","✘")</f>
        <v>✔</v>
      </c>
      <c r="J309" s="57">
        <v>96885</v>
      </c>
    </row>
    <row r="310" spans="1:10" x14ac:dyDescent="0.3">
      <c r="A310" s="79"/>
      <c r="B310" s="73">
        <v>45474</v>
      </c>
      <c r="C310" s="74" t="s">
        <v>92</v>
      </c>
      <c r="D310" s="75" t="str">
        <f>+INDEX(INVENTARIO[],MATCH(Tabla2610[[#This Row],[Producto]],INVENTARIO[Producto],0),1)</f>
        <v>Pan sándwich ( ½ kg.)</v>
      </c>
      <c r="E310" s="76">
        <v>30</v>
      </c>
      <c r="F310" s="77">
        <f>+INDEX(INVENTARIO[],MATCH(Tabla2610[[#This Row],[Producto]],INVENTARIO[Producto],0),3)</f>
        <v>183</v>
      </c>
      <c r="G310" s="77">
        <f>+Tabla2610[[#This Row],[Precio de Costo Unitario]]*30%+Tabla2610[[#This Row],[Precio de Costo Unitario]]</f>
        <v>237.9</v>
      </c>
      <c r="H310" s="77">
        <f>+Tabla2610[[#This Row],[Cantidad Vendida]]*Tabla2610[[#This Row],[Precio de Venta Unitario]]-Tabla2610[[#This Row],[Cantidad Vendida]]*Tabla2610[[#This Row],[Precio de Costo Unitario]]</f>
        <v>1647</v>
      </c>
      <c r="I310" s="78" t="str">
        <f>+IF(Tabla2610[[#This Row],[Ganancia TOTAL]]=J310,"✔","✘")</f>
        <v>✔</v>
      </c>
      <c r="J310" s="57">
        <v>1647.0000000000002</v>
      </c>
    </row>
    <row r="311" spans="1:10" x14ac:dyDescent="0.3">
      <c r="A311" s="79"/>
      <c r="B311" s="73">
        <v>45475</v>
      </c>
      <c r="C311" s="74" t="s">
        <v>93</v>
      </c>
      <c r="D311" s="75" t="str">
        <f>+INDEX(INVENTARIO[],MATCH(Tabla2610[[#This Row],[Producto]],INVENTARIO[Producto],0),1)</f>
        <v>Fídeo (Kg.)</v>
      </c>
      <c r="E311" s="76">
        <v>37</v>
      </c>
      <c r="F311" s="77">
        <f>+INDEX(INVENTARIO[],MATCH(Tabla2610[[#This Row],[Producto]],INVENTARIO[Producto],0),3)</f>
        <v>4694</v>
      </c>
      <c r="G311" s="77">
        <f>+Tabla2610[[#This Row],[Precio de Costo Unitario]]*30%+Tabla2610[[#This Row],[Precio de Costo Unitario]]</f>
        <v>6102.2</v>
      </c>
      <c r="H311" s="77">
        <f>+Tabla2610[[#This Row],[Cantidad Vendida]]*Tabla2610[[#This Row],[Precio de Venta Unitario]]-Tabla2610[[#This Row],[Cantidad Vendida]]*Tabla2610[[#This Row],[Precio de Costo Unitario]]</f>
        <v>52103.399999999994</v>
      </c>
      <c r="I311" s="78" t="str">
        <f>+IF(Tabla2610[[#This Row],[Ganancia TOTAL]]=J311,"✔","✘")</f>
        <v>✔</v>
      </c>
      <c r="J311" s="57">
        <v>52103.399999999994</v>
      </c>
    </row>
    <row r="312" spans="1:10" x14ac:dyDescent="0.3">
      <c r="A312" s="79"/>
      <c r="B312" s="73">
        <v>45476</v>
      </c>
      <c r="C312" s="74" t="s">
        <v>94</v>
      </c>
      <c r="D312" s="75" t="str">
        <f>+INDEX(INVENTARIO[],MATCH(Tabla2610[[#This Row],[Producto]],INVENTARIO[Producto],0),1)</f>
        <v>Poroto rojo (Kg.)</v>
      </c>
      <c r="E312" s="76">
        <v>53</v>
      </c>
      <c r="F312" s="77">
        <f>+INDEX(INVENTARIO[],MATCH(Tabla2610[[#This Row],[Producto]],INVENTARIO[Producto],0),3)</f>
        <v>16003</v>
      </c>
      <c r="G312" s="77">
        <f>+Tabla2610[[#This Row],[Precio de Costo Unitario]]*30%+Tabla2610[[#This Row],[Precio de Costo Unitario]]</f>
        <v>20803.900000000001</v>
      </c>
      <c r="H312" s="77">
        <f>+Tabla2610[[#This Row],[Cantidad Vendida]]*Tabla2610[[#This Row],[Precio de Venta Unitario]]-Tabla2610[[#This Row],[Cantidad Vendida]]*Tabla2610[[#This Row],[Precio de Costo Unitario]]</f>
        <v>254447.70000000019</v>
      </c>
      <c r="I312" s="78" t="str">
        <f>+IF(Tabla2610[[#This Row],[Ganancia TOTAL]]=J312,"✔","✘")</f>
        <v>✔</v>
      </c>
      <c r="J312" s="57">
        <v>254447.70000000007</v>
      </c>
    </row>
    <row r="313" spans="1:10" x14ac:dyDescent="0.3">
      <c r="A313" s="79"/>
      <c r="B313" s="73">
        <v>45477</v>
      </c>
      <c r="C313" s="74" t="s">
        <v>95</v>
      </c>
      <c r="D313" s="75" t="str">
        <f>+INDEX(INVENTARIO[],MATCH(Tabla2610[[#This Row],[Producto]],INVENTARIO[Producto],0),1)</f>
        <v>Arroz (Kg.)</v>
      </c>
      <c r="E313" s="76">
        <v>31</v>
      </c>
      <c r="F313" s="77">
        <f>+INDEX(INVENTARIO[],MATCH(Tabla2610[[#This Row],[Producto]],INVENTARIO[Producto],0),3)</f>
        <v>4145</v>
      </c>
      <c r="G313" s="77">
        <f>+Tabla2610[[#This Row],[Precio de Costo Unitario]]*30%+Tabla2610[[#This Row],[Precio de Costo Unitario]]</f>
        <v>5388.5</v>
      </c>
      <c r="H313" s="77">
        <f>+Tabla2610[[#This Row],[Cantidad Vendida]]*Tabla2610[[#This Row],[Precio de Venta Unitario]]-Tabla2610[[#This Row],[Cantidad Vendida]]*Tabla2610[[#This Row],[Precio de Costo Unitario]]</f>
        <v>38548.5</v>
      </c>
      <c r="I313" s="78" t="str">
        <f>+IF(Tabla2610[[#This Row],[Ganancia TOTAL]]=J313,"✔","✘")</f>
        <v>✔</v>
      </c>
      <c r="J313" s="57">
        <v>38548.5</v>
      </c>
    </row>
    <row r="314" spans="1:10" x14ac:dyDescent="0.3">
      <c r="A314" s="79"/>
      <c r="B314" s="73">
        <v>45478</v>
      </c>
      <c r="C314" s="74" t="s">
        <v>96</v>
      </c>
      <c r="D314" s="75" t="str">
        <f>+INDEX(INVENTARIO[],MATCH(Tabla2610[[#This Row],[Producto]],INVENTARIO[Producto],0),1)</f>
        <v>Azúcar (Kg.)</v>
      </c>
      <c r="E314" s="76">
        <v>25</v>
      </c>
      <c r="F314" s="77">
        <f>+INDEX(INVENTARIO[],MATCH(Tabla2610[[#This Row],[Producto]],INVENTARIO[Producto],0),3)</f>
        <v>4744</v>
      </c>
      <c r="G314" s="77">
        <f>+Tabla2610[[#This Row],[Precio de Costo Unitario]]*30%+Tabla2610[[#This Row],[Precio de Costo Unitario]]</f>
        <v>6167.2</v>
      </c>
      <c r="H314" s="77">
        <f>+Tabla2610[[#This Row],[Cantidad Vendida]]*Tabla2610[[#This Row],[Precio de Venta Unitario]]-Tabla2610[[#This Row],[Cantidad Vendida]]*Tabla2610[[#This Row],[Precio de Costo Unitario]]</f>
        <v>35580</v>
      </c>
      <c r="I314" s="78" t="str">
        <f>+IF(Tabla2610[[#This Row],[Ganancia TOTAL]]=J314,"✔","✘")</f>
        <v>✔</v>
      </c>
      <c r="J314" s="57">
        <v>35579.999999999993</v>
      </c>
    </row>
    <row r="315" spans="1:10" x14ac:dyDescent="0.3">
      <c r="A315" s="79"/>
      <c r="B315" s="73">
        <v>45481</v>
      </c>
      <c r="C315" s="74" t="s">
        <v>97</v>
      </c>
      <c r="D315" s="75" t="str">
        <f>+INDEX(INVENTARIO[],MATCH(Tabla2610[[#This Row],[Producto]],INVENTARIO[Producto],0),1)</f>
        <v>Harina de trigo (Kg.)</v>
      </c>
      <c r="E315" s="76">
        <v>9</v>
      </c>
      <c r="F315" s="77">
        <f>+INDEX(INVENTARIO[],MATCH(Tabla2610[[#This Row],[Producto]],INVENTARIO[Producto],0),3)</f>
        <v>3112</v>
      </c>
      <c r="G315" s="77">
        <f>+Tabla2610[[#This Row],[Precio de Costo Unitario]]*30%+Tabla2610[[#This Row],[Precio de Costo Unitario]]</f>
        <v>4045.6</v>
      </c>
      <c r="H315" s="77">
        <f>+Tabla2610[[#This Row],[Cantidad Vendida]]*Tabla2610[[#This Row],[Precio de Venta Unitario]]-Tabla2610[[#This Row],[Cantidad Vendida]]*Tabla2610[[#This Row],[Precio de Costo Unitario]]</f>
        <v>8402.4000000000015</v>
      </c>
      <c r="I315" s="78" t="str">
        <f>+IF(Tabla2610[[#This Row],[Ganancia TOTAL]]=J315,"✔","✘")</f>
        <v>✔</v>
      </c>
      <c r="J315" s="57">
        <v>8402.4</v>
      </c>
    </row>
    <row r="316" spans="1:10" x14ac:dyDescent="0.3">
      <c r="A316" s="79"/>
      <c r="B316" s="73">
        <v>45482</v>
      </c>
      <c r="C316" s="74" t="s">
        <v>98</v>
      </c>
      <c r="D316" s="75" t="str">
        <f>+INDEX(INVENTARIO[],MATCH(Tabla2610[[#This Row],[Producto]],INVENTARIO[Producto],0),1)</f>
        <v>Harina de maíz (Kg.)</v>
      </c>
      <c r="E316" s="76">
        <v>46</v>
      </c>
      <c r="F316" s="77">
        <f>+INDEX(INVENTARIO[],MATCH(Tabla2610[[#This Row],[Producto]],INVENTARIO[Producto],0),3)</f>
        <v>7719</v>
      </c>
      <c r="G316" s="77">
        <f>+Tabla2610[[#This Row],[Precio de Costo Unitario]]*30%+Tabla2610[[#This Row],[Precio de Costo Unitario]]</f>
        <v>10034.700000000001</v>
      </c>
      <c r="H316" s="77">
        <f>+Tabla2610[[#This Row],[Cantidad Vendida]]*Tabla2610[[#This Row],[Precio de Venta Unitario]]-Tabla2610[[#This Row],[Cantidad Vendida]]*Tabla2610[[#This Row],[Precio de Costo Unitario]]</f>
        <v>106522.20000000001</v>
      </c>
      <c r="I316" s="78" t="str">
        <f>+IF(Tabla2610[[#This Row],[Ganancia TOTAL]]=J316,"✔","✘")</f>
        <v>✔</v>
      </c>
      <c r="J316" s="57">
        <v>106522.20000000004</v>
      </c>
    </row>
    <row r="317" spans="1:10" x14ac:dyDescent="0.3">
      <c r="A317" s="79"/>
      <c r="B317" s="73">
        <v>45483</v>
      </c>
      <c r="C317" s="74" t="s">
        <v>99</v>
      </c>
      <c r="D317" s="75" t="str">
        <f>+INDEX(INVENTARIO[],MATCH(Tabla2610[[#This Row],[Producto]],INVENTARIO[Producto],0),1)</f>
        <v>Locro (Kg.)</v>
      </c>
      <c r="E317" s="76">
        <v>44</v>
      </c>
      <c r="F317" s="77">
        <f>+INDEX(INVENTARIO[],MATCH(Tabla2610[[#This Row],[Producto]],INVENTARIO[Producto],0),3)</f>
        <v>6758</v>
      </c>
      <c r="G317" s="77">
        <f>+Tabla2610[[#This Row],[Precio de Costo Unitario]]*30%+Tabla2610[[#This Row],[Precio de Costo Unitario]]</f>
        <v>8785.4</v>
      </c>
      <c r="H317" s="77">
        <f>+Tabla2610[[#This Row],[Cantidad Vendida]]*Tabla2610[[#This Row],[Precio de Venta Unitario]]-Tabla2610[[#This Row],[Cantidad Vendida]]*Tabla2610[[#This Row],[Precio de Costo Unitario]]</f>
        <v>89205.599999999977</v>
      </c>
      <c r="I317" s="78" t="str">
        <f>+IF(Tabla2610[[#This Row],[Ganancia TOTAL]]=J317,"✔","✘")</f>
        <v>✔</v>
      </c>
      <c r="J317" s="57">
        <v>89205.599999999977</v>
      </c>
    </row>
    <row r="318" spans="1:10" x14ac:dyDescent="0.3">
      <c r="A318" s="79"/>
      <c r="B318" s="73">
        <v>45484</v>
      </c>
      <c r="C318" s="74" t="s">
        <v>100</v>
      </c>
      <c r="D318" s="75" t="str">
        <f>+INDEX(INVENTARIO[],MATCH(Tabla2610[[#This Row],[Producto]],INVENTARIO[Producto],0),1)</f>
        <v>Carne de res</v>
      </c>
      <c r="E318" s="76">
        <v>2</v>
      </c>
      <c r="F318" s="77">
        <f>+INDEX(INVENTARIO[],MATCH(Tabla2610[[#This Row],[Producto]],INVENTARIO[Producto],0),3)</f>
        <v>15900</v>
      </c>
      <c r="G318" s="77">
        <f>+Tabla2610[[#This Row],[Precio de Costo Unitario]]*30%+Tabla2610[[#This Row],[Precio de Costo Unitario]]</f>
        <v>20670</v>
      </c>
      <c r="H318" s="77">
        <f>+Tabla2610[[#This Row],[Cantidad Vendida]]*Tabla2610[[#This Row],[Precio de Venta Unitario]]-Tabla2610[[#This Row],[Cantidad Vendida]]*Tabla2610[[#This Row],[Precio de Costo Unitario]]</f>
        <v>9540</v>
      </c>
      <c r="I318" s="78" t="str">
        <f>+IF(Tabla2610[[#This Row],[Ganancia TOTAL]]=J318,"✔","✘")</f>
        <v>✔</v>
      </c>
      <c r="J318" s="57">
        <v>9540</v>
      </c>
    </row>
    <row r="319" spans="1:10" x14ac:dyDescent="0.3">
      <c r="A319" s="79"/>
      <c r="B319" s="73">
        <v>45485</v>
      </c>
      <c r="C319" s="74" t="s">
        <v>101</v>
      </c>
      <c r="D319" s="75" t="str">
        <f>+INDEX(INVENTARIO[],MATCH(Tabla2610[[#This Row],[Producto]],INVENTARIO[Producto],0),1)</f>
        <v>Carne de cerdo.</v>
      </c>
      <c r="E319" s="76">
        <v>11</v>
      </c>
      <c r="F319" s="77">
        <f>+INDEX(INVENTARIO[],MATCH(Tabla2610[[#This Row],[Producto]],INVENTARIO[Producto],0),3)</f>
        <v>14805</v>
      </c>
      <c r="G319" s="77">
        <f>+Tabla2610[[#This Row],[Precio de Costo Unitario]]*30%+Tabla2610[[#This Row],[Precio de Costo Unitario]]</f>
        <v>19246.5</v>
      </c>
      <c r="H319" s="77">
        <f>+Tabla2610[[#This Row],[Cantidad Vendida]]*Tabla2610[[#This Row],[Precio de Venta Unitario]]-Tabla2610[[#This Row],[Cantidad Vendida]]*Tabla2610[[#This Row],[Precio de Costo Unitario]]</f>
        <v>48856.5</v>
      </c>
      <c r="I319" s="78" t="str">
        <f>+IF(Tabla2610[[#This Row],[Ganancia TOTAL]]=J319,"✔","✘")</f>
        <v>✔</v>
      </c>
      <c r="J319" s="57">
        <v>48856.5</v>
      </c>
    </row>
    <row r="320" spans="1:10" x14ac:dyDescent="0.3">
      <c r="A320" s="79"/>
      <c r="B320" s="73">
        <v>45488</v>
      </c>
      <c r="C320" s="74" t="s">
        <v>102</v>
      </c>
      <c r="D320" s="75" t="str">
        <f>+INDEX(INVENTARIO[],MATCH(Tabla2610[[#This Row],[Producto]],INVENTARIO[Producto],0),1)</f>
        <v>Pollo</v>
      </c>
      <c r="E320" s="76">
        <v>8</v>
      </c>
      <c r="F320" s="77">
        <f>+INDEX(INVENTARIO[],MATCH(Tabla2610[[#This Row],[Producto]],INVENTARIO[Producto],0),3)</f>
        <v>12950</v>
      </c>
      <c r="G320" s="77">
        <f>+Tabla2610[[#This Row],[Precio de Costo Unitario]]*30%+Tabla2610[[#This Row],[Precio de Costo Unitario]]</f>
        <v>16835</v>
      </c>
      <c r="H320" s="77">
        <f>+Tabla2610[[#This Row],[Cantidad Vendida]]*Tabla2610[[#This Row],[Precio de Venta Unitario]]-Tabla2610[[#This Row],[Cantidad Vendida]]*Tabla2610[[#This Row],[Precio de Costo Unitario]]</f>
        <v>31080</v>
      </c>
      <c r="I320" s="78" t="str">
        <f>+IF(Tabla2610[[#This Row],[Ganancia TOTAL]]=J320,"✔","✘")</f>
        <v>✔</v>
      </c>
      <c r="J320" s="57">
        <v>31080</v>
      </c>
    </row>
    <row r="321" spans="1:10" x14ac:dyDescent="0.3">
      <c r="A321" s="79"/>
      <c r="B321" s="73">
        <v>45489</v>
      </c>
      <c r="C321" s="74" t="s">
        <v>103</v>
      </c>
      <c r="D321" s="75" t="str">
        <f>+INDEX(INVENTARIO[],MATCH(Tabla2610[[#This Row],[Producto]],INVENTARIO[Producto],0),1)</f>
        <v>Yerba Mate (Paq. 1 Kl.)</v>
      </c>
      <c r="E321" s="76">
        <v>42</v>
      </c>
      <c r="F321" s="77">
        <f>+INDEX(INVENTARIO[],MATCH(Tabla2610[[#This Row],[Producto]],INVENTARIO[Producto],0),3)</f>
        <v>14003</v>
      </c>
      <c r="G321" s="77">
        <f>+Tabla2610[[#This Row],[Precio de Costo Unitario]]*30%+Tabla2610[[#This Row],[Precio de Costo Unitario]]</f>
        <v>18203.900000000001</v>
      </c>
      <c r="H321" s="77">
        <f>+Tabla2610[[#This Row],[Cantidad Vendida]]*Tabla2610[[#This Row],[Precio de Venta Unitario]]-Tabla2610[[#This Row],[Cantidad Vendida]]*Tabla2610[[#This Row],[Precio de Costo Unitario]]</f>
        <v>176437.80000000005</v>
      </c>
      <c r="I321" s="78" t="str">
        <f>+IF(Tabla2610[[#This Row],[Ganancia TOTAL]]=J321,"✔","✘")</f>
        <v>✔</v>
      </c>
      <c r="J321" s="57">
        <v>176437.80000000005</v>
      </c>
    </row>
    <row r="322" spans="1:10" x14ac:dyDescent="0.3">
      <c r="A322" s="79"/>
      <c r="B322" s="73">
        <v>45490</v>
      </c>
      <c r="C322" s="74" t="s">
        <v>104</v>
      </c>
      <c r="D322" s="75" t="str">
        <f>+INDEX(INVENTARIO[],MATCH(Tabla2610[[#This Row],[Producto]],INVENTARIO[Producto],0),1)</f>
        <v>Aceite de Girasol – 900cc</v>
      </c>
      <c r="E322" s="76">
        <v>37</v>
      </c>
      <c r="F322" s="77">
        <f>+INDEX(INVENTARIO[],MATCH(Tabla2610[[#This Row],[Producto]],INVENTARIO[Producto],0),3)</f>
        <v>11110</v>
      </c>
      <c r="G322" s="77">
        <f>+Tabla2610[[#This Row],[Precio de Costo Unitario]]*30%+Tabla2610[[#This Row],[Precio de Costo Unitario]]</f>
        <v>14443</v>
      </c>
      <c r="H322" s="77">
        <f>+Tabla2610[[#This Row],[Cantidad Vendida]]*Tabla2610[[#This Row],[Precio de Venta Unitario]]-Tabla2610[[#This Row],[Cantidad Vendida]]*Tabla2610[[#This Row],[Precio de Costo Unitario]]</f>
        <v>123321</v>
      </c>
      <c r="I322" s="78" t="str">
        <f>+IF(Tabla2610[[#This Row],[Ganancia TOTAL]]=J322,"✔","✘")</f>
        <v>✔</v>
      </c>
      <c r="J322" s="57">
        <v>123321</v>
      </c>
    </row>
    <row r="323" spans="1:10" x14ac:dyDescent="0.3">
      <c r="A323" s="79"/>
      <c r="B323" s="73">
        <v>45491</v>
      </c>
      <c r="C323" s="74" t="s">
        <v>105</v>
      </c>
      <c r="D323" s="75" t="str">
        <f>+INDEX(INVENTARIO[],MATCH(Tabla2610[[#This Row],[Producto]],INVENTARIO[Producto],0),1)</f>
        <v>Vinagre de 750 ml</v>
      </c>
      <c r="E323" s="76">
        <v>15</v>
      </c>
      <c r="F323" s="77">
        <f>+INDEX(INVENTARIO[],MATCH(Tabla2610[[#This Row],[Producto]],INVENTARIO[Producto],0),3)</f>
        <v>5845</v>
      </c>
      <c r="G323" s="77">
        <f>+Tabla2610[[#This Row],[Precio de Costo Unitario]]*30%+Tabla2610[[#This Row],[Precio de Costo Unitario]]</f>
        <v>7598.5</v>
      </c>
      <c r="H323" s="77">
        <f>+Tabla2610[[#This Row],[Cantidad Vendida]]*Tabla2610[[#This Row],[Precio de Venta Unitario]]-Tabla2610[[#This Row],[Cantidad Vendida]]*Tabla2610[[#This Row],[Precio de Costo Unitario]]</f>
        <v>26302.5</v>
      </c>
      <c r="I323" s="78" t="str">
        <f>+IF(Tabla2610[[#This Row],[Ganancia TOTAL]]=J323,"✔","✘")</f>
        <v>✔</v>
      </c>
      <c r="J323" s="57">
        <v>26302.5</v>
      </c>
    </row>
    <row r="324" spans="1:10" x14ac:dyDescent="0.3">
      <c r="A324" s="79"/>
      <c r="B324" s="73">
        <v>45492</v>
      </c>
      <c r="C324" s="74" t="s">
        <v>106</v>
      </c>
      <c r="D324" s="75" t="str">
        <f>+INDEX(INVENTARIO[],MATCH(Tabla2610[[#This Row],[Producto]],INVENTARIO[Producto],0),1)</f>
        <v>Salsa de Soja 450g</v>
      </c>
      <c r="E324" s="76">
        <v>30</v>
      </c>
      <c r="F324" s="77">
        <f>+INDEX(INVENTARIO[],MATCH(Tabla2610[[#This Row],[Producto]],INVENTARIO[Producto],0),3)</f>
        <v>4443</v>
      </c>
      <c r="G324" s="77">
        <f>+Tabla2610[[#This Row],[Precio de Costo Unitario]]*30%+Tabla2610[[#This Row],[Precio de Costo Unitario]]</f>
        <v>5775.9</v>
      </c>
      <c r="H324" s="77">
        <f>+Tabla2610[[#This Row],[Cantidad Vendida]]*Tabla2610[[#This Row],[Precio de Venta Unitario]]-Tabla2610[[#This Row],[Cantidad Vendida]]*Tabla2610[[#This Row],[Precio de Costo Unitario]]</f>
        <v>39987</v>
      </c>
      <c r="I324" s="78" t="str">
        <f>+IF(Tabla2610[[#This Row],[Ganancia TOTAL]]=J324,"✔","✘")</f>
        <v>✔</v>
      </c>
      <c r="J324" s="57">
        <v>39986.999999999985</v>
      </c>
    </row>
    <row r="325" spans="1:10" x14ac:dyDescent="0.3">
      <c r="A325" s="79"/>
      <c r="B325" s="73">
        <v>45495</v>
      </c>
      <c r="C325" s="74" t="s">
        <v>107</v>
      </c>
      <c r="D325" s="75" t="str">
        <f>+INDEX(INVENTARIO[],MATCH(Tabla2610[[#This Row],[Producto]],INVENTARIO[Producto],0),1)</f>
        <v>Aceite de soja – 900cc</v>
      </c>
      <c r="E325" s="76">
        <v>20</v>
      </c>
      <c r="F325" s="77">
        <f>+INDEX(INVENTARIO[],MATCH(Tabla2610[[#This Row],[Producto]],INVENTARIO[Producto],0),3)</f>
        <v>9462</v>
      </c>
      <c r="G325" s="77">
        <f>+Tabla2610[[#This Row],[Precio de Costo Unitario]]*30%+Tabla2610[[#This Row],[Precio de Costo Unitario]]</f>
        <v>12300.6</v>
      </c>
      <c r="H325" s="77">
        <f>+Tabla2610[[#This Row],[Cantidad Vendida]]*Tabla2610[[#This Row],[Precio de Venta Unitario]]-Tabla2610[[#This Row],[Cantidad Vendida]]*Tabla2610[[#This Row],[Precio de Costo Unitario]]</f>
        <v>56772</v>
      </c>
      <c r="I325" s="78" t="str">
        <f>+IF(Tabla2610[[#This Row],[Ganancia TOTAL]]=J325,"✔","✘")</f>
        <v>✔</v>
      </c>
      <c r="J325" s="57">
        <v>56772.000000000007</v>
      </c>
    </row>
    <row r="326" spans="1:10" x14ac:dyDescent="0.3">
      <c r="A326" s="79"/>
      <c r="B326" s="73">
        <v>45496</v>
      </c>
      <c r="C326" s="74" t="s">
        <v>108</v>
      </c>
      <c r="D326" s="75" t="str">
        <f>+INDEX(INVENTARIO[],MATCH(Tabla2610[[#This Row],[Producto]],INVENTARIO[Producto],0),1)</f>
        <v>Huevos de gallina (1/2doc.)</v>
      </c>
      <c r="E326" s="76">
        <v>22</v>
      </c>
      <c r="F326" s="77">
        <f>+INDEX(INVENTARIO[],MATCH(Tabla2610[[#This Row],[Producto]],INVENTARIO[Producto],0),3)</f>
        <v>4712</v>
      </c>
      <c r="G326" s="77">
        <f>+Tabla2610[[#This Row],[Precio de Costo Unitario]]*30%+Tabla2610[[#This Row],[Precio de Costo Unitario]]</f>
        <v>6125.6</v>
      </c>
      <c r="H326" s="77">
        <f>+Tabla2610[[#This Row],[Cantidad Vendida]]*Tabla2610[[#This Row],[Precio de Venta Unitario]]-Tabla2610[[#This Row],[Cantidad Vendida]]*Tabla2610[[#This Row],[Precio de Costo Unitario]]</f>
        <v>31099.200000000012</v>
      </c>
      <c r="I326" s="78" t="str">
        <f>+IF(Tabla2610[[#This Row],[Ganancia TOTAL]]=J326,"✔","✘")</f>
        <v>✔</v>
      </c>
      <c r="J326" s="57">
        <v>31099.200000000008</v>
      </c>
    </row>
    <row r="327" spans="1:10" x14ac:dyDescent="0.3">
      <c r="A327" s="79"/>
      <c r="B327" s="73">
        <v>45497</v>
      </c>
      <c r="C327" s="74" t="s">
        <v>109</v>
      </c>
      <c r="D327" s="75" t="str">
        <f>+INDEX(INVENTARIO[],MATCH(Tabla2610[[#This Row],[Producto]],INVENTARIO[Producto],0),1)</f>
        <v>Sal fina (500 gr.)</v>
      </c>
      <c r="E327" s="76">
        <v>27</v>
      </c>
      <c r="F327" s="77">
        <f>+INDEX(INVENTARIO[],MATCH(Tabla2610[[#This Row],[Producto]],INVENTARIO[Producto],0),3)</f>
        <v>570</v>
      </c>
      <c r="G327" s="77">
        <f>+Tabla2610[[#This Row],[Precio de Costo Unitario]]*30%+Tabla2610[[#This Row],[Precio de Costo Unitario]]</f>
        <v>741</v>
      </c>
      <c r="H327" s="77">
        <f>+Tabla2610[[#This Row],[Cantidad Vendida]]*Tabla2610[[#This Row],[Precio de Venta Unitario]]-Tabla2610[[#This Row],[Cantidad Vendida]]*Tabla2610[[#This Row],[Precio de Costo Unitario]]</f>
        <v>4617</v>
      </c>
      <c r="I327" s="78" t="str">
        <f>+IF(Tabla2610[[#This Row],[Ganancia TOTAL]]=J327,"✔","✘")</f>
        <v>✔</v>
      </c>
      <c r="J327" s="57">
        <v>4617</v>
      </c>
    </row>
    <row r="328" spans="1:10" x14ac:dyDescent="0.3">
      <c r="A328" s="79"/>
      <c r="B328" s="73">
        <v>45498</v>
      </c>
      <c r="C328" s="74" t="s">
        <v>110</v>
      </c>
      <c r="D328" s="75" t="str">
        <f>+INDEX(INVENTARIO[],MATCH(Tabla2610[[#This Row],[Producto]],INVENTARIO[Producto],0),1)</f>
        <v>Queso Paraguay (Kg.)</v>
      </c>
      <c r="E328" s="76">
        <v>33</v>
      </c>
      <c r="F328" s="77">
        <f>+INDEX(INVENTARIO[],MATCH(Tabla2610[[#This Row],[Producto]],INVENTARIO[Producto],0),3)</f>
        <v>28015</v>
      </c>
      <c r="G328" s="77">
        <f>+Tabla2610[[#This Row],[Precio de Costo Unitario]]*30%+Tabla2610[[#This Row],[Precio de Costo Unitario]]</f>
        <v>36419.5</v>
      </c>
      <c r="H328" s="77">
        <f>+Tabla2610[[#This Row],[Cantidad Vendida]]*Tabla2610[[#This Row],[Precio de Venta Unitario]]-Tabla2610[[#This Row],[Cantidad Vendida]]*Tabla2610[[#This Row],[Precio de Costo Unitario]]</f>
        <v>277348.5</v>
      </c>
      <c r="I328" s="78" t="str">
        <f>+IF(Tabla2610[[#This Row],[Ganancia TOTAL]]=J328,"✔","✘")</f>
        <v>✔</v>
      </c>
      <c r="J328" s="57">
        <v>277348.5</v>
      </c>
    </row>
    <row r="329" spans="1:10" x14ac:dyDescent="0.3">
      <c r="A329" s="79"/>
      <c r="B329" s="73">
        <v>45499</v>
      </c>
      <c r="C329" s="74" t="s">
        <v>111</v>
      </c>
      <c r="D329" s="75" t="str">
        <f>+INDEX(INVENTARIO[],MATCH(Tabla2610[[#This Row],[Producto]],INVENTARIO[Producto],0),1)</f>
        <v>Queso para Sandwich (Kg.)</v>
      </c>
      <c r="E329" s="76">
        <v>47</v>
      </c>
      <c r="F329" s="77">
        <f>+INDEX(INVENTARIO[],MATCH(Tabla2610[[#This Row],[Producto]],INVENTARIO[Producto],0),3)</f>
        <v>34618</v>
      </c>
      <c r="G329" s="77">
        <f>+Tabla2610[[#This Row],[Precio de Costo Unitario]]*30%+Tabla2610[[#This Row],[Precio de Costo Unitario]]</f>
        <v>45003.4</v>
      </c>
      <c r="H329" s="77">
        <f>+Tabla2610[[#This Row],[Cantidad Vendida]]*Tabla2610[[#This Row],[Precio de Venta Unitario]]-Tabla2610[[#This Row],[Cantidad Vendida]]*Tabla2610[[#This Row],[Precio de Costo Unitario]]</f>
        <v>488113.80000000028</v>
      </c>
      <c r="I329" s="78" t="str">
        <f>+IF(Tabla2610[[#This Row],[Ganancia TOTAL]]=J329,"✔","✘")</f>
        <v>✔</v>
      </c>
      <c r="J329" s="57">
        <v>488113.80000000005</v>
      </c>
    </row>
    <row r="330" spans="1:10" x14ac:dyDescent="0.3">
      <c r="A330" s="79"/>
      <c r="B330" s="73">
        <v>45502</v>
      </c>
      <c r="C330" s="74" t="s">
        <v>112</v>
      </c>
      <c r="D330" s="75" t="str">
        <f>+INDEX(INVENTARIO[],MATCH(Tabla2610[[#This Row],[Producto]],INVENTARIO[Producto],0),1)</f>
        <v>Leche Entera Sachet – 1lt</v>
      </c>
      <c r="E330" s="76">
        <v>7</v>
      </c>
      <c r="F330" s="77">
        <f>+INDEX(INVENTARIO[],MATCH(Tabla2610[[#This Row],[Producto]],INVENTARIO[Producto],0),3)</f>
        <v>3648</v>
      </c>
      <c r="G330" s="77">
        <f>+Tabla2610[[#This Row],[Precio de Costo Unitario]]*30%+Tabla2610[[#This Row],[Precio de Costo Unitario]]</f>
        <v>4742.3999999999996</v>
      </c>
      <c r="H330" s="77">
        <f>+Tabla2610[[#This Row],[Cantidad Vendida]]*Tabla2610[[#This Row],[Precio de Venta Unitario]]-Tabla2610[[#This Row],[Cantidad Vendida]]*Tabla2610[[#This Row],[Precio de Costo Unitario]]</f>
        <v>7660.7999999999956</v>
      </c>
      <c r="I330" s="78" t="str">
        <f>+IF(Tabla2610[[#This Row],[Ganancia TOTAL]]=J330,"✔","✘")</f>
        <v>✔</v>
      </c>
      <c r="J330" s="57">
        <v>7660.7999999999975</v>
      </c>
    </row>
    <row r="331" spans="1:10" x14ac:dyDescent="0.3">
      <c r="A331" s="79"/>
      <c r="B331" s="73">
        <v>45503</v>
      </c>
      <c r="C331" s="74" t="s">
        <v>113</v>
      </c>
      <c r="D331" s="75" t="str">
        <f>+INDEX(INVENTARIO[],MATCH(Tabla2610[[#This Row],[Producto]],INVENTARIO[Producto],0),1)</f>
        <v>Leche Entera larga vida – 1 lt.</v>
      </c>
      <c r="E331" s="76">
        <v>54</v>
      </c>
      <c r="F331" s="77">
        <f>+INDEX(INVENTARIO[],MATCH(Tabla2610[[#This Row],[Producto]],INVENTARIO[Producto],0),3)</f>
        <v>4728</v>
      </c>
      <c r="G331" s="77">
        <f>+Tabla2610[[#This Row],[Precio de Costo Unitario]]*30%+Tabla2610[[#This Row],[Precio de Costo Unitario]]</f>
        <v>6146.4</v>
      </c>
      <c r="H331" s="77">
        <f>+Tabla2610[[#This Row],[Cantidad Vendida]]*Tabla2610[[#This Row],[Precio de Venta Unitario]]-Tabla2610[[#This Row],[Cantidad Vendida]]*Tabla2610[[#This Row],[Precio de Costo Unitario]]</f>
        <v>76593.599999999977</v>
      </c>
      <c r="I331" s="78" t="str">
        <f>+IF(Tabla2610[[#This Row],[Ganancia TOTAL]]=J331,"✔","✘")</f>
        <v>✔</v>
      </c>
      <c r="J331" s="57">
        <v>76593.599999999977</v>
      </c>
    </row>
    <row r="332" spans="1:10" x14ac:dyDescent="0.3">
      <c r="A332" s="79"/>
      <c r="B332" s="73">
        <v>45504</v>
      </c>
      <c r="C332" s="74" t="s">
        <v>114</v>
      </c>
      <c r="D332" s="75" t="str">
        <f>+INDEX(INVENTARIO[],MATCH(Tabla2610[[#This Row],[Producto]],INVENTARIO[Producto],0),1)</f>
        <v>Yogurt Entero – 350 gr.</v>
      </c>
      <c r="E332" s="76">
        <v>55</v>
      </c>
      <c r="F332" s="77">
        <f>+INDEX(INVENTARIO[],MATCH(Tabla2610[[#This Row],[Producto]],INVENTARIO[Producto],0),3)</f>
        <v>3163</v>
      </c>
      <c r="G332" s="77">
        <f>+Tabla2610[[#This Row],[Precio de Costo Unitario]]*30%+Tabla2610[[#This Row],[Precio de Costo Unitario]]</f>
        <v>4111.8999999999996</v>
      </c>
      <c r="H332" s="77">
        <f>+Tabla2610[[#This Row],[Cantidad Vendida]]*Tabla2610[[#This Row],[Precio de Venta Unitario]]-Tabla2610[[#This Row],[Cantidad Vendida]]*Tabla2610[[#This Row],[Precio de Costo Unitario]]</f>
        <v>52189.499999999971</v>
      </c>
      <c r="I332" s="78" t="str">
        <f>+IF(Tabla2610[[#This Row],[Ganancia TOTAL]]=J332,"✔","✘")</f>
        <v>✔</v>
      </c>
      <c r="J332" s="57">
        <v>52189.499999999978</v>
      </c>
    </row>
    <row r="333" spans="1:10" x14ac:dyDescent="0.3">
      <c r="A333" s="79"/>
      <c r="B333" s="73">
        <v>45505</v>
      </c>
      <c r="C333" s="74" t="s">
        <v>115</v>
      </c>
      <c r="D333" s="75" t="str">
        <f>+INDEX(INVENTARIO[],MATCH(Tabla2610[[#This Row],[Producto]],INVENTARIO[Producto],0),1)</f>
        <v>Banana karape (Kg.)</v>
      </c>
      <c r="E333" s="76">
        <v>37</v>
      </c>
      <c r="F333" s="77">
        <f>+INDEX(INVENTARIO[],MATCH(Tabla2610[[#This Row],[Producto]],INVENTARIO[Producto],0),3)</f>
        <v>3058</v>
      </c>
      <c r="G333" s="77">
        <f>+Tabla2610[[#This Row],[Precio de Costo Unitario]]*30%+Tabla2610[[#This Row],[Precio de Costo Unitario]]</f>
        <v>3975.4</v>
      </c>
      <c r="H333" s="77">
        <f>+Tabla2610[[#This Row],[Cantidad Vendida]]*Tabla2610[[#This Row],[Precio de Venta Unitario]]-Tabla2610[[#This Row],[Cantidad Vendida]]*Tabla2610[[#This Row],[Precio de Costo Unitario]]</f>
        <v>33943.800000000017</v>
      </c>
      <c r="I333" s="78" t="str">
        <f>+IF(Tabla2610[[#This Row],[Ganancia TOTAL]]=J333,"✔","✘")</f>
        <v>✔</v>
      </c>
      <c r="J333" s="57">
        <v>33943.800000000003</v>
      </c>
    </row>
    <row r="334" spans="1:10" x14ac:dyDescent="0.3">
      <c r="A334" s="79"/>
      <c r="B334" s="73">
        <v>45506</v>
      </c>
      <c r="C334" s="74" t="s">
        <v>116</v>
      </c>
      <c r="D334" s="75" t="str">
        <f>+INDEX(INVENTARIO[],MATCH(Tabla2610[[#This Row],[Producto]],INVENTARIO[Producto],0),1)</f>
        <v>Cebolla (Kg.)</v>
      </c>
      <c r="E334" s="76">
        <v>54</v>
      </c>
      <c r="F334" s="77">
        <f>+INDEX(INVENTARIO[],MATCH(Tabla2610[[#This Row],[Producto]],INVENTARIO[Producto],0),3)</f>
        <v>1205</v>
      </c>
      <c r="G334" s="77">
        <f>+Tabla2610[[#This Row],[Precio de Costo Unitario]]*30%+Tabla2610[[#This Row],[Precio de Costo Unitario]]</f>
        <v>1566.5</v>
      </c>
      <c r="H334" s="77">
        <f>+Tabla2610[[#This Row],[Cantidad Vendida]]*Tabla2610[[#This Row],[Precio de Venta Unitario]]-Tabla2610[[#This Row],[Cantidad Vendida]]*Tabla2610[[#This Row],[Precio de Costo Unitario]]</f>
        <v>19521</v>
      </c>
      <c r="I334" s="78" t="str">
        <f>+IF(Tabla2610[[#This Row],[Ganancia TOTAL]]=J334,"✔","✘")</f>
        <v>✔</v>
      </c>
      <c r="J334" s="57">
        <v>19521</v>
      </c>
    </row>
    <row r="335" spans="1:10" x14ac:dyDescent="0.3">
      <c r="A335" s="79"/>
      <c r="B335" s="73">
        <v>45509</v>
      </c>
      <c r="C335" s="74" t="s">
        <v>117</v>
      </c>
      <c r="D335" s="75" t="str">
        <f>+INDEX(INVENTARIO[],MATCH(Tabla2610[[#This Row],[Producto]],INVENTARIO[Producto],0),1)</f>
        <v>Lechuga</v>
      </c>
      <c r="E335" s="76">
        <v>8</v>
      </c>
      <c r="F335" s="77">
        <f>+INDEX(INVENTARIO[],MATCH(Tabla2610[[#This Row],[Producto]],INVENTARIO[Producto],0),3)</f>
        <v>3600</v>
      </c>
      <c r="G335" s="77">
        <f>+Tabla2610[[#This Row],[Precio de Costo Unitario]]*30%+Tabla2610[[#This Row],[Precio de Costo Unitario]]</f>
        <v>4680</v>
      </c>
      <c r="H335" s="77">
        <f>+Tabla2610[[#This Row],[Cantidad Vendida]]*Tabla2610[[#This Row],[Precio de Venta Unitario]]-Tabla2610[[#This Row],[Cantidad Vendida]]*Tabla2610[[#This Row],[Precio de Costo Unitario]]</f>
        <v>8640</v>
      </c>
      <c r="I335" s="78" t="str">
        <f>+IF(Tabla2610[[#This Row],[Ganancia TOTAL]]=J335,"✔","✘")</f>
        <v>✔</v>
      </c>
      <c r="J335" s="57">
        <v>8640</v>
      </c>
    </row>
    <row r="336" spans="1:10" x14ac:dyDescent="0.3">
      <c r="A336" s="79"/>
      <c r="B336" s="73">
        <v>45510</v>
      </c>
      <c r="C336" s="74" t="s">
        <v>118</v>
      </c>
      <c r="D336" s="75" t="str">
        <f>+INDEX(INVENTARIO[],MATCH(Tabla2610[[#This Row],[Producto]],INVENTARIO[Producto],0),1)</f>
        <v>Locote (Kg.)</v>
      </c>
      <c r="E336" s="76">
        <v>19</v>
      </c>
      <c r="F336" s="77">
        <f>+INDEX(INVENTARIO[],MATCH(Tabla2610[[#This Row],[Producto]],INVENTARIO[Producto],0),3)</f>
        <v>5632</v>
      </c>
      <c r="G336" s="77">
        <f>+Tabla2610[[#This Row],[Precio de Costo Unitario]]*30%+Tabla2610[[#This Row],[Precio de Costo Unitario]]</f>
        <v>7321.6</v>
      </c>
      <c r="H336" s="77">
        <f>+Tabla2610[[#This Row],[Cantidad Vendida]]*Tabla2610[[#This Row],[Precio de Venta Unitario]]-Tabla2610[[#This Row],[Cantidad Vendida]]*Tabla2610[[#This Row],[Precio de Costo Unitario]]</f>
        <v>32102.399999999994</v>
      </c>
      <c r="I336" s="78" t="str">
        <f>+IF(Tabla2610[[#This Row],[Ganancia TOTAL]]=J336,"✔","✘")</f>
        <v>✔</v>
      </c>
      <c r="J336" s="57">
        <v>32102.400000000009</v>
      </c>
    </row>
    <row r="337" spans="1:10" x14ac:dyDescent="0.3">
      <c r="A337" s="79"/>
      <c r="B337" s="73">
        <v>45511</v>
      </c>
      <c r="C337" s="74" t="s">
        <v>119</v>
      </c>
      <c r="D337" s="75" t="str">
        <f>+INDEX(INVENTARIO[],MATCH(Tabla2610[[#This Row],[Producto]],INVENTARIO[Producto],0),1)</f>
        <v>Manzana (Kg.)</v>
      </c>
      <c r="E337" s="76">
        <v>14</v>
      </c>
      <c r="F337" s="77">
        <f>+INDEX(INVENTARIO[],MATCH(Tabla2610[[#This Row],[Producto]],INVENTARIO[Producto],0),3)</f>
        <v>7632</v>
      </c>
      <c r="G337" s="77">
        <f>+Tabla2610[[#This Row],[Precio de Costo Unitario]]*30%+Tabla2610[[#This Row],[Precio de Costo Unitario]]</f>
        <v>9921.6</v>
      </c>
      <c r="H337" s="77">
        <f>+Tabla2610[[#This Row],[Cantidad Vendida]]*Tabla2610[[#This Row],[Precio de Venta Unitario]]-Tabla2610[[#This Row],[Cantidad Vendida]]*Tabla2610[[#This Row],[Precio de Costo Unitario]]</f>
        <v>32054.399999999994</v>
      </c>
      <c r="I337" s="78" t="str">
        <f>+IF(Tabla2610[[#This Row],[Ganancia TOTAL]]=J337,"✔","✘")</f>
        <v>✔</v>
      </c>
      <c r="J337" s="57">
        <v>32054.400000000005</v>
      </c>
    </row>
    <row r="338" spans="1:10" x14ac:dyDescent="0.3">
      <c r="A338" s="79"/>
      <c r="B338" s="73">
        <v>45512</v>
      </c>
      <c r="C338" s="74" t="s">
        <v>120</v>
      </c>
      <c r="D338" s="75" t="str">
        <f>+INDEX(INVENTARIO[],MATCH(Tabla2610[[#This Row],[Producto]],INVENTARIO[Producto],0),1)</f>
        <v>Naranja (Kg.)</v>
      </c>
      <c r="E338" s="76">
        <v>31</v>
      </c>
      <c r="F338" s="77">
        <f>+INDEX(INVENTARIO[],MATCH(Tabla2610[[#This Row],[Producto]],INVENTARIO[Producto],0),3)</f>
        <v>8562</v>
      </c>
      <c r="G338" s="77">
        <f>+Tabla2610[[#This Row],[Precio de Costo Unitario]]*30%+Tabla2610[[#This Row],[Precio de Costo Unitario]]</f>
        <v>11130.6</v>
      </c>
      <c r="H338" s="77">
        <f>+Tabla2610[[#This Row],[Cantidad Vendida]]*Tabla2610[[#This Row],[Precio de Venta Unitario]]-Tabla2610[[#This Row],[Cantidad Vendida]]*Tabla2610[[#This Row],[Precio de Costo Unitario]]</f>
        <v>79626.600000000035</v>
      </c>
      <c r="I338" s="78" t="str">
        <f>+IF(Tabla2610[[#This Row],[Ganancia TOTAL]]=J338,"✔","✘")</f>
        <v>✔</v>
      </c>
      <c r="J338" s="57">
        <v>79626.600000000006</v>
      </c>
    </row>
    <row r="339" spans="1:10" x14ac:dyDescent="0.3">
      <c r="A339" s="79"/>
      <c r="B339" s="73">
        <v>45513</v>
      </c>
      <c r="C339" s="74" t="s">
        <v>121</v>
      </c>
      <c r="D339" s="75" t="str">
        <f>+INDEX(INVENTARIO[],MATCH(Tabla2610[[#This Row],[Producto]],INVENTARIO[Producto],0),1)</f>
        <v>Papa (Kg.)</v>
      </c>
      <c r="E339" s="76">
        <v>16</v>
      </c>
      <c r="F339" s="77">
        <f>+INDEX(INVENTARIO[],MATCH(Tabla2610[[#This Row],[Producto]],INVENTARIO[Producto],0),3)</f>
        <v>6892</v>
      </c>
      <c r="G339" s="77">
        <f>+Tabla2610[[#This Row],[Precio de Costo Unitario]]*30%+Tabla2610[[#This Row],[Precio de Costo Unitario]]</f>
        <v>8959.6</v>
      </c>
      <c r="H339" s="77">
        <f>+Tabla2610[[#This Row],[Cantidad Vendida]]*Tabla2610[[#This Row],[Precio de Venta Unitario]]-Tabla2610[[#This Row],[Cantidad Vendida]]*Tabla2610[[#This Row],[Precio de Costo Unitario]]</f>
        <v>33081.600000000006</v>
      </c>
      <c r="I339" s="78" t="str">
        <f>+IF(Tabla2610[[#This Row],[Ganancia TOTAL]]=J339,"✔","✘")</f>
        <v>✔</v>
      </c>
      <c r="J339" s="57">
        <v>33081.600000000006</v>
      </c>
    </row>
    <row r="340" spans="1:10" x14ac:dyDescent="0.3">
      <c r="A340" s="79"/>
      <c r="B340" s="73">
        <v>45516</v>
      </c>
      <c r="C340" s="74" t="s">
        <v>122</v>
      </c>
      <c r="D340" s="75" t="str">
        <f>+INDEX(INVENTARIO[],MATCH(Tabla2610[[#This Row],[Producto]],INVENTARIO[Producto],0),1)</f>
        <v>Tomate (Kg.)</v>
      </c>
      <c r="E340" s="76">
        <v>27</v>
      </c>
      <c r="F340" s="77">
        <f>+INDEX(INVENTARIO[],MATCH(Tabla2610[[#This Row],[Producto]],INVENTARIO[Producto],0),3)</f>
        <v>7892</v>
      </c>
      <c r="G340" s="77">
        <f>+Tabla2610[[#This Row],[Precio de Costo Unitario]]*30%+Tabla2610[[#This Row],[Precio de Costo Unitario]]</f>
        <v>10259.6</v>
      </c>
      <c r="H340" s="77">
        <f>+Tabla2610[[#This Row],[Cantidad Vendida]]*Tabla2610[[#This Row],[Precio de Venta Unitario]]-Tabla2610[[#This Row],[Cantidad Vendida]]*Tabla2610[[#This Row],[Precio de Costo Unitario]]</f>
        <v>63925.200000000012</v>
      </c>
      <c r="I340" s="78" t="str">
        <f>+IF(Tabla2610[[#This Row],[Ganancia TOTAL]]=J340,"✔","✘")</f>
        <v>✔</v>
      </c>
      <c r="J340" s="57">
        <v>63925.200000000012</v>
      </c>
    </row>
    <row r="341" spans="1:10" x14ac:dyDescent="0.3">
      <c r="A341" s="79"/>
      <c r="B341" s="73">
        <v>45517</v>
      </c>
      <c r="C341" s="74" t="s">
        <v>123</v>
      </c>
      <c r="D341" s="75" t="str">
        <f>+INDEX(INVENTARIO[],MATCH(Tabla2610[[#This Row],[Producto]],INVENTARIO[Producto],0),1)</f>
        <v>Zanahoria (Kg.)</v>
      </c>
      <c r="E341" s="76">
        <v>51</v>
      </c>
      <c r="F341" s="77">
        <f>+INDEX(INVENTARIO[],MATCH(Tabla2610[[#This Row],[Producto]],INVENTARIO[Producto],0),3)</f>
        <v>2365</v>
      </c>
      <c r="G341" s="77">
        <f>+Tabla2610[[#This Row],[Precio de Costo Unitario]]*30%+Tabla2610[[#This Row],[Precio de Costo Unitario]]</f>
        <v>3074.5</v>
      </c>
      <c r="H341" s="77">
        <f>+Tabla2610[[#This Row],[Cantidad Vendida]]*Tabla2610[[#This Row],[Precio de Venta Unitario]]-Tabla2610[[#This Row],[Cantidad Vendida]]*Tabla2610[[#This Row],[Precio de Costo Unitario]]</f>
        <v>36184.5</v>
      </c>
      <c r="I341" s="78" t="str">
        <f>+IF(Tabla2610[[#This Row],[Ganancia TOTAL]]=J341,"✔","✘")</f>
        <v>✔</v>
      </c>
      <c r="J341" s="57">
        <v>36184.5</v>
      </c>
    </row>
    <row r="342" spans="1:10" x14ac:dyDescent="0.3">
      <c r="A342" s="79"/>
      <c r="B342" s="73">
        <v>45518</v>
      </c>
      <c r="C342" s="74" t="s">
        <v>124</v>
      </c>
      <c r="D342" s="75" t="str">
        <f>+INDEX(INVENTARIO[],MATCH(Tabla2610[[#This Row],[Producto]],INVENTARIO[Producto],0),1)</f>
        <v>Zapallo Kg</v>
      </c>
      <c r="E342" s="76">
        <v>44</v>
      </c>
      <c r="F342" s="77">
        <f>+INDEX(INVENTARIO[],MATCH(Tabla2610[[#This Row],[Producto]],INVENTARIO[Producto],0),3)</f>
        <v>6231</v>
      </c>
      <c r="G342" s="77">
        <f>+Tabla2610[[#This Row],[Precio de Costo Unitario]]*30%+Tabla2610[[#This Row],[Precio de Costo Unitario]]</f>
        <v>8100.3</v>
      </c>
      <c r="H342" s="77">
        <f>+Tabla2610[[#This Row],[Cantidad Vendida]]*Tabla2610[[#This Row],[Precio de Venta Unitario]]-Tabla2610[[#This Row],[Cantidad Vendida]]*Tabla2610[[#This Row],[Precio de Costo Unitario]]</f>
        <v>82249.200000000012</v>
      </c>
      <c r="I342" s="78" t="str">
        <f>+IF(Tabla2610[[#This Row],[Ganancia TOTAL]]=J342,"✔","✘")</f>
        <v>✔</v>
      </c>
      <c r="J342" s="57">
        <v>82249.200000000012</v>
      </c>
    </row>
    <row r="343" spans="1:10" x14ac:dyDescent="0.3">
      <c r="A343" s="79"/>
      <c r="B343" s="73">
        <v>45519</v>
      </c>
      <c r="C343" s="74" t="s">
        <v>125</v>
      </c>
      <c r="D343" s="75" t="str">
        <f>+INDEX(INVENTARIO[],MATCH(Tabla2610[[#This Row],[Producto]],INVENTARIO[Producto],0),1)</f>
        <v>Mandioca (Kg.)</v>
      </c>
      <c r="E343" s="76">
        <v>37</v>
      </c>
      <c r="F343" s="77">
        <f>+INDEX(INVENTARIO[],MATCH(Tabla2610[[#This Row],[Producto]],INVENTARIO[Producto],0),3)</f>
        <v>8961</v>
      </c>
      <c r="G343" s="77">
        <f>+Tabla2610[[#This Row],[Precio de Costo Unitario]]*30%+Tabla2610[[#This Row],[Precio de Costo Unitario]]</f>
        <v>11649.3</v>
      </c>
      <c r="H343" s="77">
        <f>+Tabla2610[[#This Row],[Cantidad Vendida]]*Tabla2610[[#This Row],[Precio de Venta Unitario]]-Tabla2610[[#This Row],[Cantidad Vendida]]*Tabla2610[[#This Row],[Precio de Costo Unitario]]</f>
        <v>99467.099999999977</v>
      </c>
      <c r="I343" s="78" t="str">
        <f>+IF(Tabla2610[[#This Row],[Ganancia TOTAL]]=J343,"✔","✘")</f>
        <v>✔</v>
      </c>
      <c r="J343" s="57">
        <v>99467.099999999977</v>
      </c>
    </row>
    <row r="344" spans="1:10" x14ac:dyDescent="0.3">
      <c r="A344" s="79"/>
      <c r="B344" s="73">
        <v>45520</v>
      </c>
      <c r="C344" s="74" t="s">
        <v>126</v>
      </c>
      <c r="D344" s="75" t="str">
        <f>+INDEX(INVENTARIO[],MATCH(Tabla2610[[#This Row],[Producto]],INVENTARIO[Producto],0),1)</f>
        <v>Jabon de Tocador de 125 g</v>
      </c>
      <c r="E344" s="76">
        <v>25</v>
      </c>
      <c r="F344" s="77">
        <f>+INDEX(INVENTARIO[],MATCH(Tabla2610[[#This Row],[Producto]],INVENTARIO[Producto],0),3)</f>
        <v>3475</v>
      </c>
      <c r="G344" s="77">
        <f>+Tabla2610[[#This Row],[Precio de Costo Unitario]]*30%+Tabla2610[[#This Row],[Precio de Costo Unitario]]</f>
        <v>4517.5</v>
      </c>
      <c r="H344" s="77">
        <f>+Tabla2610[[#This Row],[Cantidad Vendida]]*Tabla2610[[#This Row],[Precio de Venta Unitario]]-Tabla2610[[#This Row],[Cantidad Vendida]]*Tabla2610[[#This Row],[Precio de Costo Unitario]]</f>
        <v>26062.5</v>
      </c>
      <c r="I344" s="78" t="str">
        <f>+IF(Tabla2610[[#This Row],[Ganancia TOTAL]]=J344,"✔","✘")</f>
        <v>✔</v>
      </c>
      <c r="J344" s="57">
        <v>26062.5</v>
      </c>
    </row>
    <row r="345" spans="1:10" x14ac:dyDescent="0.3">
      <c r="A345" s="79"/>
      <c r="B345" s="73">
        <v>45523</v>
      </c>
      <c r="C345" s="74" t="s">
        <v>127</v>
      </c>
      <c r="D345" s="75" t="str">
        <f>+INDEX(INVENTARIO[],MATCH(Tabla2610[[#This Row],[Producto]],INVENTARIO[Producto],0),1)</f>
        <v>Máquina de afeitar p/ hombre (Por Unidad)</v>
      </c>
      <c r="E345" s="76">
        <v>25</v>
      </c>
      <c r="F345" s="77">
        <f>+INDEX(INVENTARIO[],MATCH(Tabla2610[[#This Row],[Producto]],INVENTARIO[Producto],0),3)</f>
        <v>5205</v>
      </c>
      <c r="G345" s="77">
        <f>+Tabla2610[[#This Row],[Precio de Costo Unitario]]*30%+Tabla2610[[#This Row],[Precio de Costo Unitario]]</f>
        <v>6766.5</v>
      </c>
      <c r="H345" s="77">
        <f>+Tabla2610[[#This Row],[Cantidad Vendida]]*Tabla2610[[#This Row],[Precio de Venta Unitario]]-Tabla2610[[#This Row],[Cantidad Vendida]]*Tabla2610[[#This Row],[Precio de Costo Unitario]]</f>
        <v>39037.5</v>
      </c>
      <c r="I345" s="78" t="str">
        <f>+IF(Tabla2610[[#This Row],[Ganancia TOTAL]]=J345,"✔","✘")</f>
        <v>✔</v>
      </c>
      <c r="J345" s="57">
        <v>39037.5</v>
      </c>
    </row>
    <row r="346" spans="1:10" x14ac:dyDescent="0.3">
      <c r="A346" s="79"/>
      <c r="B346" s="73">
        <v>45524</v>
      </c>
      <c r="C346" s="74" t="s">
        <v>128</v>
      </c>
      <c r="D346" s="75" t="str">
        <f>+INDEX(INVENTARIO[],MATCH(Tabla2610[[#This Row],[Producto]],INVENTARIO[Producto],0),1)</f>
        <v>Máquina de afeitar p/ mujer (Por Unidad)</v>
      </c>
      <c r="E346" s="76">
        <v>6</v>
      </c>
      <c r="F346" s="77">
        <f>+INDEX(INVENTARIO[],MATCH(Tabla2610[[#This Row],[Producto]],INVENTARIO[Producto],0),3)</f>
        <v>7441</v>
      </c>
      <c r="G346" s="77">
        <f>+Tabla2610[[#This Row],[Precio de Costo Unitario]]*30%+Tabla2610[[#This Row],[Precio de Costo Unitario]]</f>
        <v>9673.2999999999993</v>
      </c>
      <c r="H346" s="77">
        <f>+Tabla2610[[#This Row],[Cantidad Vendida]]*Tabla2610[[#This Row],[Precio de Venta Unitario]]-Tabla2610[[#This Row],[Cantidad Vendida]]*Tabla2610[[#This Row],[Precio de Costo Unitario]]</f>
        <v>13393.799999999996</v>
      </c>
      <c r="I346" s="78" t="str">
        <f>+IF(Tabla2610[[#This Row],[Ganancia TOTAL]]=J346,"✔","✘")</f>
        <v>✔</v>
      </c>
      <c r="J346" s="57">
        <v>13393.799999999996</v>
      </c>
    </row>
    <row r="347" spans="1:10" x14ac:dyDescent="0.3">
      <c r="A347" s="79"/>
      <c r="B347" s="73">
        <v>45525</v>
      </c>
      <c r="C347" s="74" t="s">
        <v>129</v>
      </c>
      <c r="D347" s="75" t="str">
        <f>+INDEX(INVENTARIO[],MATCH(Tabla2610[[#This Row],[Producto]],INVENTARIO[Producto],0),1)</f>
        <v>Toallita higiénica de 8 unidades</v>
      </c>
      <c r="E347" s="76">
        <v>34</v>
      </c>
      <c r="F347" s="77">
        <f>+INDEX(INVENTARIO[],MATCH(Tabla2610[[#This Row],[Producto]],INVENTARIO[Producto],0),3)</f>
        <v>4725</v>
      </c>
      <c r="G347" s="77">
        <f>+Tabla2610[[#This Row],[Precio de Costo Unitario]]*30%+Tabla2610[[#This Row],[Precio de Costo Unitario]]</f>
        <v>6142.5</v>
      </c>
      <c r="H347" s="77">
        <f>+Tabla2610[[#This Row],[Cantidad Vendida]]*Tabla2610[[#This Row],[Precio de Venta Unitario]]-Tabla2610[[#This Row],[Cantidad Vendida]]*Tabla2610[[#This Row],[Precio de Costo Unitario]]</f>
        <v>48195</v>
      </c>
      <c r="I347" s="78" t="str">
        <f>+IF(Tabla2610[[#This Row],[Ganancia TOTAL]]=J347,"✔","✘")</f>
        <v>✔</v>
      </c>
      <c r="J347" s="57">
        <v>48195</v>
      </c>
    </row>
    <row r="348" spans="1:10" x14ac:dyDescent="0.3">
      <c r="A348" s="79"/>
      <c r="B348" s="73">
        <v>45526</v>
      </c>
      <c r="C348" s="74" t="s">
        <v>130</v>
      </c>
      <c r="D348" s="75" t="str">
        <f>+INDEX(INVENTARIO[],MATCH(Tabla2610[[#This Row],[Producto]],INVENTARIO[Producto],0),1)</f>
        <v>Desodorante Personal 150 ml</v>
      </c>
      <c r="E348" s="76">
        <v>20</v>
      </c>
      <c r="F348" s="77">
        <f>+INDEX(INVENTARIO[],MATCH(Tabla2610[[#This Row],[Producto]],INVENTARIO[Producto],0),3)</f>
        <v>18686</v>
      </c>
      <c r="G348" s="77">
        <f>+Tabla2610[[#This Row],[Precio de Costo Unitario]]*30%+Tabla2610[[#This Row],[Precio de Costo Unitario]]</f>
        <v>24291.8</v>
      </c>
      <c r="H348" s="77">
        <f>+Tabla2610[[#This Row],[Cantidad Vendida]]*Tabla2610[[#This Row],[Precio de Venta Unitario]]-Tabla2610[[#This Row],[Cantidad Vendida]]*Tabla2610[[#This Row],[Precio de Costo Unitario]]</f>
        <v>112116</v>
      </c>
      <c r="I348" s="78" t="str">
        <f>+IF(Tabla2610[[#This Row],[Ganancia TOTAL]]=J348,"✔","✘")</f>
        <v>✔</v>
      </c>
      <c r="J348" s="57">
        <v>112115.99999999999</v>
      </c>
    </row>
    <row r="349" spans="1:10" x14ac:dyDescent="0.3">
      <c r="A349" s="79"/>
      <c r="B349" s="73">
        <v>45527</v>
      </c>
      <c r="C349" s="74" t="s">
        <v>131</v>
      </c>
      <c r="D349" s="75" t="str">
        <f>+INDEX(INVENTARIO[],MATCH(Tabla2610[[#This Row],[Producto]],INVENTARIO[Producto],0),1)</f>
        <v>Jabón en polvo (500 gr.)</v>
      </c>
      <c r="E349" s="76">
        <v>18</v>
      </c>
      <c r="F349" s="77">
        <f>+INDEX(INVENTARIO[],MATCH(Tabla2610[[#This Row],[Producto]],INVENTARIO[Producto],0),3)</f>
        <v>4707</v>
      </c>
      <c r="G349" s="77">
        <f>+Tabla2610[[#This Row],[Precio de Costo Unitario]]*30%+Tabla2610[[#This Row],[Precio de Costo Unitario]]</f>
        <v>6119.1</v>
      </c>
      <c r="H349" s="77">
        <f>+Tabla2610[[#This Row],[Cantidad Vendida]]*Tabla2610[[#This Row],[Precio de Venta Unitario]]-Tabla2610[[#This Row],[Cantidad Vendida]]*Tabla2610[[#This Row],[Precio de Costo Unitario]]</f>
        <v>25417.800000000003</v>
      </c>
      <c r="I349" s="78" t="str">
        <f>+IF(Tabla2610[[#This Row],[Ganancia TOTAL]]=J349,"✔","✘")</f>
        <v>✔</v>
      </c>
      <c r="J349" s="57">
        <v>25417.800000000007</v>
      </c>
    </row>
    <row r="350" spans="1:10" x14ac:dyDescent="0.3">
      <c r="A350" s="79"/>
      <c r="B350" s="73">
        <v>45530</v>
      </c>
      <c r="C350" s="74" t="s">
        <v>132</v>
      </c>
      <c r="D350" s="75" t="str">
        <f>+INDEX(INVENTARIO[],MATCH(Tabla2610[[#This Row],[Producto]],INVENTARIO[Producto],0),1)</f>
        <v>Papel Higiénico de 4 unidades</v>
      </c>
      <c r="E350" s="76">
        <v>50</v>
      </c>
      <c r="F350" s="77">
        <f>+INDEX(INVENTARIO[],MATCH(Tabla2610[[#This Row],[Producto]],INVENTARIO[Producto],0),3)</f>
        <v>3898</v>
      </c>
      <c r="G350" s="77">
        <f>+Tabla2610[[#This Row],[Precio de Costo Unitario]]*30%+Tabla2610[[#This Row],[Precio de Costo Unitario]]</f>
        <v>5067.3999999999996</v>
      </c>
      <c r="H350" s="77">
        <f>+Tabla2610[[#This Row],[Cantidad Vendida]]*Tabla2610[[#This Row],[Precio de Venta Unitario]]-Tabla2610[[#This Row],[Cantidad Vendida]]*Tabla2610[[#This Row],[Precio de Costo Unitario]]</f>
        <v>58469.999999999971</v>
      </c>
      <c r="I350" s="78" t="str">
        <f>+IF(Tabla2610[[#This Row],[Ganancia TOTAL]]=J350,"✔","✘")</f>
        <v>✔</v>
      </c>
      <c r="J350" s="57">
        <v>58469.999999999985</v>
      </c>
    </row>
    <row r="351" spans="1:10" x14ac:dyDescent="0.3">
      <c r="A351" s="79"/>
      <c r="B351" s="73">
        <v>45531</v>
      </c>
      <c r="C351" s="74" t="s">
        <v>133</v>
      </c>
      <c r="D351" s="75" t="str">
        <f>+INDEX(INVENTARIO[],MATCH(Tabla2610[[#This Row],[Producto]],INVENTARIO[Producto],0),1)</f>
        <v>Detergente (1/2 lt.)</v>
      </c>
      <c r="E351" s="76">
        <v>5</v>
      </c>
      <c r="F351" s="77">
        <f>+INDEX(INVENTARIO[],MATCH(Tabla2610[[#This Row],[Producto]],INVENTARIO[Producto],0),3)</f>
        <v>2955</v>
      </c>
      <c r="G351" s="77">
        <f>+Tabla2610[[#This Row],[Precio de Costo Unitario]]*30%+Tabla2610[[#This Row],[Precio de Costo Unitario]]</f>
        <v>3841.5</v>
      </c>
      <c r="H351" s="77">
        <f>+Tabla2610[[#This Row],[Cantidad Vendida]]*Tabla2610[[#This Row],[Precio de Venta Unitario]]-Tabla2610[[#This Row],[Cantidad Vendida]]*Tabla2610[[#This Row],[Precio de Costo Unitario]]</f>
        <v>4432.5</v>
      </c>
      <c r="I351" s="78" t="str">
        <f>+IF(Tabla2610[[#This Row],[Ganancia TOTAL]]=J351,"✔","✘")</f>
        <v>✔</v>
      </c>
      <c r="J351" s="57">
        <v>4432.5</v>
      </c>
    </row>
    <row r="352" spans="1:10" x14ac:dyDescent="0.3">
      <c r="A352" s="79"/>
      <c r="B352" s="73">
        <v>45532</v>
      </c>
      <c r="C352" s="74" t="s">
        <v>134</v>
      </c>
      <c r="D352" s="75" t="str">
        <f>+INDEX(INVENTARIO[],MATCH(Tabla2610[[#This Row],[Producto]],INVENTARIO[Producto],0),1)</f>
        <v>Lavandina (1 lt)</v>
      </c>
      <c r="E352" s="76">
        <v>37</v>
      </c>
      <c r="F352" s="77">
        <f>+INDEX(INVENTARIO[],MATCH(Tabla2610[[#This Row],[Producto]],INVENTARIO[Producto],0),3)</f>
        <v>3648</v>
      </c>
      <c r="G352" s="77">
        <f>+Tabla2610[[#This Row],[Precio de Costo Unitario]]*30%+Tabla2610[[#This Row],[Precio de Costo Unitario]]</f>
        <v>4742.3999999999996</v>
      </c>
      <c r="H352" s="77">
        <f>+Tabla2610[[#This Row],[Cantidad Vendida]]*Tabla2610[[#This Row],[Precio de Venta Unitario]]-Tabla2610[[#This Row],[Cantidad Vendida]]*Tabla2610[[#This Row],[Precio de Costo Unitario]]</f>
        <v>40492.799999999988</v>
      </c>
      <c r="I352" s="78" t="str">
        <f>+IF(Tabla2610[[#This Row],[Ganancia TOTAL]]=J352,"✔","✘")</f>
        <v>✔</v>
      </c>
      <c r="J352" s="57">
        <v>40492.799999999988</v>
      </c>
    </row>
    <row r="353" spans="1:10" x14ac:dyDescent="0.3">
      <c r="A353" s="79"/>
      <c r="B353" s="73">
        <v>45533</v>
      </c>
      <c r="C353" s="74" t="s">
        <v>123</v>
      </c>
      <c r="D353" s="75" t="str">
        <f>+INDEX(INVENTARIO[],MATCH(Tabla2610[[#This Row],[Producto]],INVENTARIO[Producto],0),1)</f>
        <v>Zanahoria (Kg.)</v>
      </c>
      <c r="E353" s="76">
        <v>18</v>
      </c>
      <c r="F353" s="77">
        <f>+INDEX(INVENTARIO[],MATCH(Tabla2610[[#This Row],[Producto]],INVENTARIO[Producto],0),3)</f>
        <v>2365</v>
      </c>
      <c r="G353" s="77">
        <f>+Tabla2610[[#This Row],[Precio de Costo Unitario]]*30%+Tabla2610[[#This Row],[Precio de Costo Unitario]]</f>
        <v>3074.5</v>
      </c>
      <c r="H353" s="77">
        <f>+Tabla2610[[#This Row],[Cantidad Vendida]]*Tabla2610[[#This Row],[Precio de Venta Unitario]]-Tabla2610[[#This Row],[Cantidad Vendida]]*Tabla2610[[#This Row],[Precio de Costo Unitario]]</f>
        <v>12771</v>
      </c>
      <c r="I353" s="78" t="str">
        <f>+IF(Tabla2610[[#This Row],[Ganancia TOTAL]]=J353,"✔","✘")</f>
        <v>✔</v>
      </c>
      <c r="J353" s="57">
        <v>12771</v>
      </c>
    </row>
    <row r="354" spans="1:10" x14ac:dyDescent="0.3">
      <c r="A354" s="79"/>
      <c r="B354" s="73">
        <v>45534</v>
      </c>
      <c r="C354" s="74" t="s">
        <v>124</v>
      </c>
      <c r="D354" s="75" t="str">
        <f>+INDEX(INVENTARIO[],MATCH(Tabla2610[[#This Row],[Producto]],INVENTARIO[Producto],0),1)</f>
        <v>Zapallo Kg</v>
      </c>
      <c r="E354" s="76">
        <v>47</v>
      </c>
      <c r="F354" s="77">
        <f>+INDEX(INVENTARIO[],MATCH(Tabla2610[[#This Row],[Producto]],INVENTARIO[Producto],0),3)</f>
        <v>6231</v>
      </c>
      <c r="G354" s="77">
        <f>+Tabla2610[[#This Row],[Precio de Costo Unitario]]*30%+Tabla2610[[#This Row],[Precio de Costo Unitario]]</f>
        <v>8100.3</v>
      </c>
      <c r="H354" s="77">
        <f>+Tabla2610[[#This Row],[Cantidad Vendida]]*Tabla2610[[#This Row],[Precio de Venta Unitario]]-Tabla2610[[#This Row],[Cantidad Vendida]]*Tabla2610[[#This Row],[Precio de Costo Unitario]]</f>
        <v>87857.100000000035</v>
      </c>
      <c r="I354" s="78" t="str">
        <f>+IF(Tabla2610[[#This Row],[Ganancia TOTAL]]=J354,"✔","✘")</f>
        <v>✔</v>
      </c>
      <c r="J354" s="57">
        <v>87857.1</v>
      </c>
    </row>
    <row r="355" spans="1:10" x14ac:dyDescent="0.3">
      <c r="A355" s="79"/>
      <c r="B355" s="73">
        <v>45537</v>
      </c>
      <c r="C355" s="74" t="s">
        <v>125</v>
      </c>
      <c r="D355" s="75" t="str">
        <f>+INDEX(INVENTARIO[],MATCH(Tabla2610[[#This Row],[Producto]],INVENTARIO[Producto],0),1)</f>
        <v>Mandioca (Kg.)</v>
      </c>
      <c r="E355" s="76">
        <v>51</v>
      </c>
      <c r="F355" s="77">
        <f>+INDEX(INVENTARIO[],MATCH(Tabla2610[[#This Row],[Producto]],INVENTARIO[Producto],0),3)</f>
        <v>8961</v>
      </c>
      <c r="G355" s="77">
        <f>+Tabla2610[[#This Row],[Precio de Costo Unitario]]*30%+Tabla2610[[#This Row],[Precio de Costo Unitario]]</f>
        <v>11649.3</v>
      </c>
      <c r="H355" s="77">
        <f>+Tabla2610[[#This Row],[Cantidad Vendida]]*Tabla2610[[#This Row],[Precio de Venta Unitario]]-Tabla2610[[#This Row],[Cantidad Vendida]]*Tabla2610[[#This Row],[Precio de Costo Unitario]]</f>
        <v>137103.29999999993</v>
      </c>
      <c r="I355" s="78" t="str">
        <f>+IF(Tabla2610[[#This Row],[Ganancia TOTAL]]=J355,"✔","✘")</f>
        <v>✔</v>
      </c>
      <c r="J355" s="57">
        <v>137103.29999999996</v>
      </c>
    </row>
    <row r="356" spans="1:10" x14ac:dyDescent="0.3">
      <c r="A356" s="79"/>
      <c r="B356" s="73">
        <v>45538</v>
      </c>
      <c r="C356" s="74" t="s">
        <v>126</v>
      </c>
      <c r="D356" s="75" t="str">
        <f>+INDEX(INVENTARIO[],MATCH(Tabla2610[[#This Row],[Producto]],INVENTARIO[Producto],0),1)</f>
        <v>Jabon de Tocador de 125 g</v>
      </c>
      <c r="E356" s="76">
        <v>53</v>
      </c>
      <c r="F356" s="77">
        <f>+INDEX(INVENTARIO[],MATCH(Tabla2610[[#This Row],[Producto]],INVENTARIO[Producto],0),3)</f>
        <v>3475</v>
      </c>
      <c r="G356" s="77">
        <f>+Tabla2610[[#This Row],[Precio de Costo Unitario]]*30%+Tabla2610[[#This Row],[Precio de Costo Unitario]]</f>
        <v>4517.5</v>
      </c>
      <c r="H356" s="77">
        <f>+Tabla2610[[#This Row],[Cantidad Vendida]]*Tabla2610[[#This Row],[Precio de Venta Unitario]]-Tabla2610[[#This Row],[Cantidad Vendida]]*Tabla2610[[#This Row],[Precio de Costo Unitario]]</f>
        <v>55252.5</v>
      </c>
      <c r="I356" s="78" t="str">
        <f>+IF(Tabla2610[[#This Row],[Ganancia TOTAL]]=J356,"✔","✘")</f>
        <v>✔</v>
      </c>
      <c r="J356" s="57">
        <v>55252.5</v>
      </c>
    </row>
    <row r="357" spans="1:10" x14ac:dyDescent="0.3">
      <c r="A357" s="79"/>
      <c r="B357" s="73">
        <v>45539</v>
      </c>
      <c r="C357" s="74" t="s">
        <v>127</v>
      </c>
      <c r="D357" s="75" t="str">
        <f>+INDEX(INVENTARIO[],MATCH(Tabla2610[[#This Row],[Producto]],INVENTARIO[Producto],0),1)</f>
        <v>Máquina de afeitar p/ hombre (Por Unidad)</v>
      </c>
      <c r="E357" s="76">
        <v>45</v>
      </c>
      <c r="F357" s="77">
        <f>+INDEX(INVENTARIO[],MATCH(Tabla2610[[#This Row],[Producto]],INVENTARIO[Producto],0),3)</f>
        <v>5205</v>
      </c>
      <c r="G357" s="77">
        <f>+Tabla2610[[#This Row],[Precio de Costo Unitario]]*30%+Tabla2610[[#This Row],[Precio de Costo Unitario]]</f>
        <v>6766.5</v>
      </c>
      <c r="H357" s="77">
        <f>+Tabla2610[[#This Row],[Cantidad Vendida]]*Tabla2610[[#This Row],[Precio de Venta Unitario]]-Tabla2610[[#This Row],[Cantidad Vendida]]*Tabla2610[[#This Row],[Precio de Costo Unitario]]</f>
        <v>70267.5</v>
      </c>
      <c r="I357" s="78" t="str">
        <f>+IF(Tabla2610[[#This Row],[Ganancia TOTAL]]=J357,"✔","✘")</f>
        <v>✔</v>
      </c>
      <c r="J357" s="57">
        <v>70267.5</v>
      </c>
    </row>
    <row r="358" spans="1:10" x14ac:dyDescent="0.3">
      <c r="A358" s="79"/>
      <c r="B358" s="79"/>
      <c r="C358" s="79"/>
      <c r="D358" s="79"/>
      <c r="E358" s="79"/>
      <c r="F358" s="79"/>
      <c r="G358" s="79"/>
      <c r="H358" s="79"/>
      <c r="I358" s="79"/>
      <c r="J358" s="54"/>
    </row>
  </sheetData>
  <mergeCells count="3">
    <mergeCell ref="A2:B2"/>
    <mergeCell ref="C2:H2"/>
    <mergeCell ref="B4:H4"/>
  </mergeCells>
  <conditionalFormatting sqref="I9:I357">
    <cfRule type="expression" dxfId="12" priority="1">
      <formula>$H$9=""</formula>
    </cfRule>
    <cfRule type="cellIs" dxfId="11" priority="2" operator="equal">
      <formula>"✘"</formula>
    </cfRule>
    <cfRule type="cellIs" dxfId="10" priority="3" operator="equal">
      <formula>"✔"</formula>
    </cfRule>
  </conditionalFormatting>
  <pageMargins left="0.7" right="0.7" top="0.75" bottom="0.75" header="0.3" footer="0.3"/>
  <drawing r:id="rId1"/>
  <legacy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1F7E-4B0E-413B-AE62-795C1E4245BE}">
  <sheetPr>
    <tabColor rgb="FFFF0000"/>
  </sheetPr>
  <dimension ref="A1:C49"/>
  <sheetViews>
    <sheetView showGridLines="0" zoomScale="117" zoomScaleNormal="117" workbookViewId="0">
      <selection activeCell="A2" sqref="A2"/>
    </sheetView>
  </sheetViews>
  <sheetFormatPr baseColWidth="10" defaultColWidth="16.88671875" defaultRowHeight="15.6" x14ac:dyDescent="0.3"/>
  <cols>
    <col min="1" max="1" width="49.6640625" style="55" bestFit="1" customWidth="1"/>
    <col min="2" max="2" width="78.88671875" style="55" customWidth="1"/>
    <col min="3" max="3" width="24.88671875" style="67" bestFit="1" customWidth="1"/>
    <col min="4" max="16384" width="16.88671875" style="55"/>
  </cols>
  <sheetData>
    <row r="1" spans="1:3" ht="72.599999999999994" customHeight="1" x14ac:dyDescent="0.3">
      <c r="A1" s="142" t="s">
        <v>135</v>
      </c>
      <c r="B1" s="143"/>
      <c r="C1" s="144"/>
    </row>
    <row r="2" spans="1:3" x14ac:dyDescent="0.3">
      <c r="A2" s="58" t="s">
        <v>82</v>
      </c>
      <c r="B2" s="59" t="s">
        <v>83</v>
      </c>
      <c r="C2" s="60" t="s">
        <v>136</v>
      </c>
    </row>
    <row r="3" spans="1:3" x14ac:dyDescent="0.3">
      <c r="A3" s="61" t="s">
        <v>89</v>
      </c>
      <c r="B3" s="62" t="s">
        <v>137</v>
      </c>
      <c r="C3" s="63">
        <v>4941</v>
      </c>
    </row>
    <row r="4" spans="1:3" x14ac:dyDescent="0.3">
      <c r="A4" s="61" t="s">
        <v>90</v>
      </c>
      <c r="B4" s="62" t="s">
        <v>137</v>
      </c>
      <c r="C4" s="63">
        <v>5281</v>
      </c>
    </row>
    <row r="5" spans="1:3" x14ac:dyDescent="0.3">
      <c r="A5" s="61" t="s">
        <v>91</v>
      </c>
      <c r="B5" s="62" t="s">
        <v>137</v>
      </c>
      <c r="C5" s="63">
        <v>10765</v>
      </c>
    </row>
    <row r="6" spans="1:3" x14ac:dyDescent="0.3">
      <c r="A6" s="61" t="s">
        <v>92</v>
      </c>
      <c r="B6" s="62" t="s">
        <v>137</v>
      </c>
      <c r="C6" s="63">
        <v>183</v>
      </c>
    </row>
    <row r="7" spans="1:3" x14ac:dyDescent="0.3">
      <c r="A7" s="61" t="s">
        <v>93</v>
      </c>
      <c r="B7" s="62" t="s">
        <v>137</v>
      </c>
      <c r="C7" s="63">
        <v>4694</v>
      </c>
    </row>
    <row r="8" spans="1:3" x14ac:dyDescent="0.3">
      <c r="A8" s="61" t="s">
        <v>94</v>
      </c>
      <c r="B8" s="62" t="s">
        <v>138</v>
      </c>
      <c r="C8" s="63">
        <v>16003</v>
      </c>
    </row>
    <row r="9" spans="1:3" x14ac:dyDescent="0.3">
      <c r="A9" s="61" t="s">
        <v>95</v>
      </c>
      <c r="B9" s="62" t="s">
        <v>138</v>
      </c>
      <c r="C9" s="63">
        <v>4145</v>
      </c>
    </row>
    <row r="10" spans="1:3" x14ac:dyDescent="0.3">
      <c r="A10" s="61" t="s">
        <v>96</v>
      </c>
      <c r="B10" s="62" t="s">
        <v>138</v>
      </c>
      <c r="C10" s="63">
        <v>4744</v>
      </c>
    </row>
    <row r="11" spans="1:3" x14ac:dyDescent="0.3">
      <c r="A11" s="61" t="s">
        <v>97</v>
      </c>
      <c r="B11" s="62" t="s">
        <v>138</v>
      </c>
      <c r="C11" s="63">
        <v>3112</v>
      </c>
    </row>
    <row r="12" spans="1:3" x14ac:dyDescent="0.3">
      <c r="A12" s="61" t="s">
        <v>98</v>
      </c>
      <c r="B12" s="62" t="s">
        <v>138</v>
      </c>
      <c r="C12" s="63">
        <v>7719</v>
      </c>
    </row>
    <row r="13" spans="1:3" x14ac:dyDescent="0.3">
      <c r="A13" s="61" t="s">
        <v>99</v>
      </c>
      <c r="B13" s="62" t="s">
        <v>138</v>
      </c>
      <c r="C13" s="63">
        <v>6758</v>
      </c>
    </row>
    <row r="14" spans="1:3" x14ac:dyDescent="0.3">
      <c r="A14" s="61" t="s">
        <v>100</v>
      </c>
      <c r="B14" s="62" t="s">
        <v>139</v>
      </c>
      <c r="C14" s="63">
        <v>15900</v>
      </c>
    </row>
    <row r="15" spans="1:3" x14ac:dyDescent="0.3">
      <c r="A15" s="61" t="s">
        <v>101</v>
      </c>
      <c r="B15" s="62" t="s">
        <v>139</v>
      </c>
      <c r="C15" s="63">
        <v>14805</v>
      </c>
    </row>
    <row r="16" spans="1:3" x14ac:dyDescent="0.3">
      <c r="A16" s="61" t="s">
        <v>102</v>
      </c>
      <c r="B16" s="62" t="s">
        <v>139</v>
      </c>
      <c r="C16" s="63">
        <v>12950</v>
      </c>
    </row>
    <row r="17" spans="1:3" x14ac:dyDescent="0.3">
      <c r="A17" s="61" t="s">
        <v>103</v>
      </c>
      <c r="B17" s="62" t="s">
        <v>140</v>
      </c>
      <c r="C17" s="63">
        <v>14003</v>
      </c>
    </row>
    <row r="18" spans="1:3" x14ac:dyDescent="0.3">
      <c r="A18" s="61" t="s">
        <v>104</v>
      </c>
      <c r="B18" s="62" t="s">
        <v>140</v>
      </c>
      <c r="C18" s="63">
        <v>11110</v>
      </c>
    </row>
    <row r="19" spans="1:3" x14ac:dyDescent="0.3">
      <c r="A19" s="61" t="s">
        <v>105</v>
      </c>
      <c r="B19" s="62" t="s">
        <v>140</v>
      </c>
      <c r="C19" s="63">
        <v>5845</v>
      </c>
    </row>
    <row r="20" spans="1:3" x14ac:dyDescent="0.3">
      <c r="A20" s="61" t="s">
        <v>106</v>
      </c>
      <c r="B20" s="62" t="s">
        <v>140</v>
      </c>
      <c r="C20" s="63">
        <v>4443</v>
      </c>
    </row>
    <row r="21" spans="1:3" x14ac:dyDescent="0.3">
      <c r="A21" s="61" t="s">
        <v>107</v>
      </c>
      <c r="B21" s="62" t="s">
        <v>140</v>
      </c>
      <c r="C21" s="63">
        <v>9462</v>
      </c>
    </row>
    <row r="22" spans="1:3" x14ac:dyDescent="0.3">
      <c r="A22" s="61" t="s">
        <v>108</v>
      </c>
      <c r="B22" s="62" t="s">
        <v>140</v>
      </c>
      <c r="C22" s="63">
        <v>4712</v>
      </c>
    </row>
    <row r="23" spans="1:3" x14ac:dyDescent="0.3">
      <c r="A23" s="61" t="s">
        <v>109</v>
      </c>
      <c r="B23" s="62" t="s">
        <v>140</v>
      </c>
      <c r="C23" s="63">
        <v>570</v>
      </c>
    </row>
    <row r="24" spans="1:3" x14ac:dyDescent="0.3">
      <c r="A24" s="61" t="s">
        <v>110</v>
      </c>
      <c r="B24" s="62" t="s">
        <v>141</v>
      </c>
      <c r="C24" s="63">
        <v>28015</v>
      </c>
    </row>
    <row r="25" spans="1:3" x14ac:dyDescent="0.3">
      <c r="A25" s="61" t="s">
        <v>111</v>
      </c>
      <c r="B25" s="62" t="s">
        <v>141</v>
      </c>
      <c r="C25" s="63">
        <v>34618</v>
      </c>
    </row>
    <row r="26" spans="1:3" x14ac:dyDescent="0.3">
      <c r="A26" s="61" t="s">
        <v>112</v>
      </c>
      <c r="B26" s="62" t="s">
        <v>141</v>
      </c>
      <c r="C26" s="63">
        <v>3648</v>
      </c>
    </row>
    <row r="27" spans="1:3" x14ac:dyDescent="0.3">
      <c r="A27" s="61" t="s">
        <v>113</v>
      </c>
      <c r="B27" s="62" t="s">
        <v>141</v>
      </c>
      <c r="C27" s="63">
        <v>4728</v>
      </c>
    </row>
    <row r="28" spans="1:3" x14ac:dyDescent="0.3">
      <c r="A28" s="61" t="s">
        <v>114</v>
      </c>
      <c r="B28" s="62" t="s">
        <v>141</v>
      </c>
      <c r="C28" s="63">
        <v>3163</v>
      </c>
    </row>
    <row r="29" spans="1:3" x14ac:dyDescent="0.3">
      <c r="A29" s="61" t="s">
        <v>115</v>
      </c>
      <c r="B29" s="62" t="s">
        <v>142</v>
      </c>
      <c r="C29" s="63">
        <v>3058</v>
      </c>
    </row>
    <row r="30" spans="1:3" x14ac:dyDescent="0.3">
      <c r="A30" s="61" t="s">
        <v>116</v>
      </c>
      <c r="B30" s="62" t="s">
        <v>142</v>
      </c>
      <c r="C30" s="63">
        <v>1205</v>
      </c>
    </row>
    <row r="31" spans="1:3" x14ac:dyDescent="0.3">
      <c r="A31" s="61" t="s">
        <v>117</v>
      </c>
      <c r="B31" s="62" t="s">
        <v>142</v>
      </c>
      <c r="C31" s="63">
        <v>3600</v>
      </c>
    </row>
    <row r="32" spans="1:3" x14ac:dyDescent="0.3">
      <c r="A32" s="61" t="s">
        <v>118</v>
      </c>
      <c r="B32" s="62" t="s">
        <v>142</v>
      </c>
      <c r="C32" s="63">
        <v>5632</v>
      </c>
    </row>
    <row r="33" spans="1:3" x14ac:dyDescent="0.3">
      <c r="A33" s="61" t="s">
        <v>119</v>
      </c>
      <c r="B33" s="62" t="s">
        <v>142</v>
      </c>
      <c r="C33" s="63">
        <v>7632</v>
      </c>
    </row>
    <row r="34" spans="1:3" x14ac:dyDescent="0.3">
      <c r="A34" s="61" t="s">
        <v>120</v>
      </c>
      <c r="B34" s="62" t="s">
        <v>142</v>
      </c>
      <c r="C34" s="63">
        <v>8562</v>
      </c>
    </row>
    <row r="35" spans="1:3" x14ac:dyDescent="0.3">
      <c r="A35" s="61" t="s">
        <v>121</v>
      </c>
      <c r="B35" s="62" t="s">
        <v>142</v>
      </c>
      <c r="C35" s="63">
        <v>6892</v>
      </c>
    </row>
    <row r="36" spans="1:3" x14ac:dyDescent="0.3">
      <c r="A36" s="61" t="s">
        <v>122</v>
      </c>
      <c r="B36" s="62" t="s">
        <v>142</v>
      </c>
      <c r="C36" s="63">
        <v>7892</v>
      </c>
    </row>
    <row r="37" spans="1:3" x14ac:dyDescent="0.3">
      <c r="A37" s="61" t="s">
        <v>123</v>
      </c>
      <c r="B37" s="62" t="s">
        <v>142</v>
      </c>
      <c r="C37" s="63">
        <v>2365</v>
      </c>
    </row>
    <row r="38" spans="1:3" x14ac:dyDescent="0.3">
      <c r="A38" s="61" t="s">
        <v>124</v>
      </c>
      <c r="B38" s="62" t="s">
        <v>142</v>
      </c>
      <c r="C38" s="63">
        <v>6231</v>
      </c>
    </row>
    <row r="39" spans="1:3" x14ac:dyDescent="0.3">
      <c r="A39" s="61" t="s">
        <v>125</v>
      </c>
      <c r="B39" s="62" t="s">
        <v>142</v>
      </c>
      <c r="C39" s="63">
        <v>8961</v>
      </c>
    </row>
    <row r="40" spans="1:3" x14ac:dyDescent="0.3">
      <c r="A40" s="61" t="s">
        <v>126</v>
      </c>
      <c r="B40" s="62" t="s">
        <v>143</v>
      </c>
      <c r="C40" s="63">
        <v>3475</v>
      </c>
    </row>
    <row r="41" spans="1:3" x14ac:dyDescent="0.3">
      <c r="A41" s="61" t="s">
        <v>127</v>
      </c>
      <c r="B41" s="62" t="s">
        <v>143</v>
      </c>
      <c r="C41" s="63">
        <v>5205</v>
      </c>
    </row>
    <row r="42" spans="1:3" x14ac:dyDescent="0.3">
      <c r="A42" s="61" t="s">
        <v>128</v>
      </c>
      <c r="B42" s="62" t="s">
        <v>143</v>
      </c>
      <c r="C42" s="63">
        <v>7441</v>
      </c>
    </row>
    <row r="43" spans="1:3" x14ac:dyDescent="0.3">
      <c r="A43" s="61" t="s">
        <v>129</v>
      </c>
      <c r="B43" s="62" t="s">
        <v>143</v>
      </c>
      <c r="C43" s="63">
        <v>4725</v>
      </c>
    </row>
    <row r="44" spans="1:3" x14ac:dyDescent="0.3">
      <c r="A44" s="61" t="s">
        <v>130</v>
      </c>
      <c r="B44" s="62" t="s">
        <v>143</v>
      </c>
      <c r="C44" s="63">
        <v>18686</v>
      </c>
    </row>
    <row r="45" spans="1:3" x14ac:dyDescent="0.3">
      <c r="A45" s="61" t="s">
        <v>131</v>
      </c>
      <c r="B45" s="62" t="s">
        <v>144</v>
      </c>
      <c r="C45" s="63">
        <v>4707</v>
      </c>
    </row>
    <row r="46" spans="1:3" x14ac:dyDescent="0.3">
      <c r="A46" s="61" t="s">
        <v>132</v>
      </c>
      <c r="B46" s="62" t="s">
        <v>144</v>
      </c>
      <c r="C46" s="63">
        <v>3898</v>
      </c>
    </row>
    <row r="47" spans="1:3" x14ac:dyDescent="0.3">
      <c r="A47" s="61" t="s">
        <v>133</v>
      </c>
      <c r="B47" s="62" t="s">
        <v>144</v>
      </c>
      <c r="C47" s="63">
        <v>2955</v>
      </c>
    </row>
    <row r="48" spans="1:3" x14ac:dyDescent="0.3">
      <c r="A48" s="61" t="s">
        <v>134</v>
      </c>
      <c r="B48" s="62" t="s">
        <v>144</v>
      </c>
      <c r="C48" s="63">
        <v>3648</v>
      </c>
    </row>
    <row r="49" spans="1:3" ht="16.2" thickBot="1" x14ac:dyDescent="0.35">
      <c r="A49" s="64"/>
      <c r="B49" s="65" t="s">
        <v>145</v>
      </c>
      <c r="C49" s="66">
        <f>SUBTOTAL(109,INVENTARIO[Precio de Costo])</f>
        <v>353087</v>
      </c>
    </row>
  </sheetData>
  <mergeCells count="1">
    <mergeCell ref="A1:C1"/>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3B7DB-87D6-47BA-82E1-501C4CA1836D}">
  <sheetPr>
    <tabColor rgb="FFFF0066"/>
  </sheetPr>
  <dimension ref="A1:L79"/>
  <sheetViews>
    <sheetView showGridLines="0" topLeftCell="A40" zoomScale="91" zoomScaleNormal="91" workbookViewId="0">
      <selection activeCell="H85" sqref="H85"/>
    </sheetView>
  </sheetViews>
  <sheetFormatPr baseColWidth="10" defaultRowHeight="14.4" x14ac:dyDescent="0.3"/>
  <cols>
    <col min="1" max="1" width="11.5546875" style="2"/>
    <col min="2" max="2" width="9.77734375" style="2" customWidth="1"/>
    <col min="3" max="3" width="26.21875" style="2" customWidth="1"/>
    <col min="4" max="4" width="11.5546875" style="2"/>
    <col min="5" max="5" width="21.44140625" style="2" customWidth="1"/>
    <col min="6" max="13" width="11.5546875" style="2"/>
    <col min="14" max="14" width="9.44140625" style="2" customWidth="1"/>
    <col min="15" max="16384" width="11.5546875" style="2"/>
  </cols>
  <sheetData>
    <row r="1" spans="1:12" s="1" customFormat="1" x14ac:dyDescent="0.3"/>
    <row r="2" spans="1:12" s="1" customFormat="1" x14ac:dyDescent="0.3">
      <c r="A2" s="2"/>
      <c r="B2" s="2"/>
      <c r="C2" s="100" t="s">
        <v>78</v>
      </c>
      <c r="D2" s="100"/>
      <c r="E2" s="100"/>
      <c r="F2" s="100"/>
      <c r="G2" s="100"/>
      <c r="H2" s="100"/>
      <c r="I2" s="100"/>
      <c r="J2" s="100"/>
      <c r="K2" s="100"/>
      <c r="L2" s="100"/>
    </row>
    <row r="3" spans="1:12" s="1" customFormat="1" x14ac:dyDescent="0.3">
      <c r="A3" s="2"/>
      <c r="B3" s="2"/>
      <c r="C3" s="100"/>
      <c r="D3" s="100"/>
      <c r="E3" s="100"/>
      <c r="F3" s="100"/>
      <c r="G3" s="100"/>
      <c r="H3" s="100"/>
      <c r="I3" s="100"/>
      <c r="J3" s="100"/>
      <c r="K3" s="100"/>
      <c r="L3" s="100"/>
    </row>
    <row r="4" spans="1:12" s="1" customFormat="1" x14ac:dyDescent="0.3">
      <c r="A4" s="2"/>
      <c r="B4" s="2"/>
      <c r="C4" s="100"/>
      <c r="D4" s="100"/>
      <c r="E4" s="100"/>
      <c r="F4" s="100"/>
      <c r="G4" s="100"/>
      <c r="H4" s="100"/>
      <c r="I4" s="100"/>
      <c r="J4" s="100"/>
      <c r="K4" s="100"/>
      <c r="L4" s="100"/>
    </row>
    <row r="5" spans="1:12" s="1" customFormat="1" x14ac:dyDescent="0.3">
      <c r="A5" s="2"/>
      <c r="B5" s="2"/>
      <c r="C5" s="100"/>
      <c r="D5" s="100"/>
      <c r="E5" s="100"/>
      <c r="F5" s="100"/>
      <c r="G5" s="100"/>
      <c r="H5" s="100"/>
      <c r="I5" s="100"/>
      <c r="J5" s="100"/>
      <c r="K5" s="100"/>
      <c r="L5" s="100"/>
    </row>
    <row r="6" spans="1:12" s="1" customFormat="1" x14ac:dyDescent="0.3">
      <c r="A6" s="2"/>
      <c r="B6" s="2"/>
      <c r="C6" s="100"/>
      <c r="D6" s="100"/>
      <c r="E6" s="100"/>
      <c r="F6" s="100"/>
      <c r="G6" s="100"/>
      <c r="H6" s="100"/>
      <c r="I6" s="100"/>
      <c r="J6" s="100"/>
      <c r="K6" s="100"/>
      <c r="L6" s="100"/>
    </row>
    <row r="7" spans="1:12" s="1" customFormat="1" x14ac:dyDescent="0.3"/>
    <row r="8" spans="1:12" ht="15" customHeight="1" x14ac:dyDescent="0.3">
      <c r="C8" s="53"/>
      <c r="D8" s="53"/>
      <c r="E8" s="53"/>
      <c r="F8" s="53"/>
      <c r="G8" s="53"/>
      <c r="H8" s="53"/>
      <c r="I8" s="53"/>
      <c r="J8" s="53"/>
      <c r="K8" s="53"/>
      <c r="L8" s="53"/>
    </row>
    <row r="9" spans="1:12" ht="22.2" x14ac:dyDescent="0.3">
      <c r="C9" s="98" t="s">
        <v>79</v>
      </c>
      <c r="D9" s="98"/>
      <c r="E9" s="98"/>
      <c r="F9" s="98"/>
      <c r="G9" s="98"/>
      <c r="H9" s="98"/>
      <c r="I9" s="98"/>
      <c r="J9" s="98"/>
      <c r="K9" s="98"/>
      <c r="L9" s="98"/>
    </row>
    <row r="10" spans="1:12" ht="82.2" customHeight="1" x14ac:dyDescent="0.3">
      <c r="C10" s="101" t="s">
        <v>150</v>
      </c>
      <c r="D10" s="101"/>
      <c r="E10" s="101"/>
      <c r="F10" s="101"/>
      <c r="G10" s="101"/>
      <c r="H10" s="101"/>
      <c r="I10" s="101"/>
      <c r="J10" s="101"/>
      <c r="K10" s="101"/>
      <c r="L10" s="101"/>
    </row>
    <row r="11" spans="1:12" ht="22.2" customHeight="1" x14ac:dyDescent="0.3">
      <c r="C11" s="98" t="s">
        <v>1</v>
      </c>
      <c r="D11" s="98"/>
      <c r="E11" s="98"/>
      <c r="F11" s="98"/>
      <c r="G11" s="98"/>
      <c r="H11" s="98"/>
      <c r="I11" s="98"/>
      <c r="J11" s="98"/>
      <c r="K11" s="98"/>
      <c r="L11" s="98"/>
    </row>
    <row r="12" spans="1:12" ht="7.8" customHeight="1" x14ac:dyDescent="0.3"/>
    <row r="13" spans="1:12" ht="14.4" customHeight="1" x14ac:dyDescent="0.3">
      <c r="C13" s="99" t="s">
        <v>151</v>
      </c>
      <c r="D13" s="99"/>
      <c r="E13" s="99"/>
      <c r="F13" s="99"/>
      <c r="G13" s="99"/>
      <c r="H13" s="99"/>
      <c r="I13" s="99"/>
      <c r="J13" s="99"/>
      <c r="K13" s="99"/>
      <c r="L13" s="99"/>
    </row>
    <row r="14" spans="1:12" ht="14.4" customHeight="1" x14ac:dyDescent="0.3">
      <c r="C14" s="94" t="s">
        <v>152</v>
      </c>
      <c r="D14" s="94"/>
      <c r="E14" s="94"/>
      <c r="F14" s="94"/>
      <c r="G14" s="94"/>
      <c r="H14" s="94"/>
      <c r="I14" s="94"/>
      <c r="J14" s="94"/>
      <c r="K14" s="94"/>
      <c r="L14" s="94"/>
    </row>
    <row r="15" spans="1:12" ht="14.4" customHeight="1" x14ac:dyDescent="0.3">
      <c r="C15" s="81"/>
    </row>
    <row r="16" spans="1:12" ht="37.799999999999997" customHeight="1" x14ac:dyDescent="0.3">
      <c r="C16" s="84" t="s">
        <v>155</v>
      </c>
      <c r="D16" s="95" t="s">
        <v>153</v>
      </c>
      <c r="E16" s="96"/>
      <c r="F16" s="96"/>
      <c r="G16" s="96"/>
      <c r="H16" s="96"/>
      <c r="I16" s="96"/>
      <c r="J16" s="96"/>
      <c r="K16" s="96"/>
      <c r="L16" s="96"/>
    </row>
    <row r="17" spans="3:12" ht="14.4" customHeight="1" x14ac:dyDescent="0.3">
      <c r="C17" s="85"/>
      <c r="D17" s="83"/>
      <c r="E17" s="83"/>
      <c r="F17" s="83"/>
      <c r="G17" s="83"/>
      <c r="H17" s="83"/>
      <c r="I17" s="83"/>
      <c r="J17" s="83"/>
      <c r="K17" s="83"/>
      <c r="L17" s="83"/>
    </row>
    <row r="18" spans="3:12" ht="76.2" customHeight="1" x14ac:dyDescent="0.3">
      <c r="C18" s="84" t="s">
        <v>154</v>
      </c>
      <c r="D18" s="95" t="s">
        <v>156</v>
      </c>
      <c r="E18" s="96"/>
      <c r="F18" s="96"/>
      <c r="G18" s="96"/>
      <c r="H18" s="96"/>
      <c r="I18" s="96"/>
      <c r="J18" s="96"/>
      <c r="K18" s="96"/>
      <c r="L18" s="96"/>
    </row>
    <row r="19" spans="3:12" ht="39" customHeight="1" x14ac:dyDescent="0.3">
      <c r="C19" s="84" t="s">
        <v>157</v>
      </c>
      <c r="D19" s="95" t="s">
        <v>158</v>
      </c>
      <c r="E19" s="96"/>
      <c r="F19" s="96"/>
      <c r="G19" s="96"/>
      <c r="H19" s="96"/>
      <c r="I19" s="96"/>
      <c r="J19" s="96"/>
      <c r="K19" s="96"/>
      <c r="L19" s="96"/>
    </row>
    <row r="20" spans="3:12" ht="125.4" customHeight="1" x14ac:dyDescent="0.3">
      <c r="C20" s="84" t="s">
        <v>159</v>
      </c>
      <c r="D20" s="95" t="s">
        <v>160</v>
      </c>
      <c r="E20" s="96"/>
      <c r="F20" s="96"/>
      <c r="G20" s="96"/>
      <c r="H20" s="96"/>
      <c r="I20" s="96"/>
      <c r="J20" s="96"/>
      <c r="K20" s="96"/>
      <c r="L20" s="96"/>
    </row>
    <row r="21" spans="3:12" ht="14.4" customHeight="1" x14ac:dyDescent="0.3"/>
    <row r="22" spans="3:12" ht="25.2" customHeight="1" x14ac:dyDescent="0.3">
      <c r="C22" s="92" t="s">
        <v>173</v>
      </c>
      <c r="D22" s="92"/>
      <c r="E22" s="92"/>
      <c r="F22" s="92"/>
      <c r="G22" s="92"/>
      <c r="H22" s="92"/>
      <c r="I22" s="92"/>
      <c r="J22" s="92"/>
      <c r="K22" s="92"/>
      <c r="L22" s="92"/>
    </row>
    <row r="23" spans="3:12" ht="14.4" customHeight="1" x14ac:dyDescent="0.3">
      <c r="C23" s="86" t="s">
        <v>161</v>
      </c>
      <c r="I23" s="86" t="s">
        <v>163</v>
      </c>
    </row>
    <row r="24" spans="3:12" ht="14.4" customHeight="1" x14ac:dyDescent="0.3"/>
    <row r="25" spans="3:12" ht="14.4" customHeight="1" x14ac:dyDescent="0.3">
      <c r="C25" s="87"/>
      <c r="D25" s="97" t="e">
        <f>+VLOOKUP(C25,I25:K25,2,FALSE)</f>
        <v>#N/A</v>
      </c>
      <c r="E25" s="97"/>
      <c r="F25" s="97"/>
      <c r="G25" s="97"/>
      <c r="I25" s="3">
        <v>12345</v>
      </c>
      <c r="J25" s="3" t="s">
        <v>162</v>
      </c>
      <c r="K25" s="3"/>
    </row>
    <row r="26" spans="3:12" ht="14.4" customHeight="1" x14ac:dyDescent="0.3"/>
    <row r="27" spans="3:12" ht="14.4" customHeight="1" x14ac:dyDescent="0.3">
      <c r="C27" s="86" t="s">
        <v>164</v>
      </c>
    </row>
    <row r="28" spans="3:12" ht="14.4" customHeight="1" x14ac:dyDescent="0.3"/>
    <row r="29" spans="3:12" ht="14.4" customHeight="1" x14ac:dyDescent="0.3">
      <c r="C29" s="87"/>
      <c r="D29" s="97"/>
      <c r="E29" s="97"/>
      <c r="F29" s="97"/>
      <c r="G29" s="97"/>
    </row>
    <row r="30" spans="3:12" ht="14.4" customHeight="1" x14ac:dyDescent="0.3"/>
    <row r="31" spans="3:12" ht="14.4" customHeight="1" x14ac:dyDescent="0.3"/>
    <row r="32" spans="3:12" ht="30.6" customHeight="1" x14ac:dyDescent="0.3">
      <c r="C32" s="98" t="s">
        <v>165</v>
      </c>
      <c r="D32" s="98"/>
      <c r="E32" s="98"/>
      <c r="F32" s="98"/>
      <c r="G32" s="98"/>
      <c r="H32" s="98"/>
      <c r="I32" s="98"/>
      <c r="J32" s="98"/>
      <c r="K32" s="98"/>
      <c r="L32" s="98"/>
    </row>
    <row r="33" spans="3:12" ht="14.4" customHeight="1" x14ac:dyDescent="0.3"/>
    <row r="34" spans="3:12" ht="14.4" customHeight="1" x14ac:dyDescent="0.3">
      <c r="C34" s="99" t="s">
        <v>151</v>
      </c>
      <c r="D34" s="99"/>
      <c r="E34" s="99"/>
      <c r="F34" s="99"/>
      <c r="G34" s="99"/>
      <c r="H34" s="99"/>
      <c r="I34" s="99"/>
      <c r="J34" s="99"/>
      <c r="K34" s="99"/>
      <c r="L34" s="99"/>
    </row>
    <row r="35" spans="3:12" ht="14.4" customHeight="1" x14ac:dyDescent="0.3">
      <c r="C35" s="94" t="s">
        <v>166</v>
      </c>
      <c r="D35" s="94"/>
      <c r="E35" s="94"/>
      <c r="F35" s="94"/>
      <c r="G35" s="94"/>
      <c r="H35" s="94"/>
      <c r="I35" s="94"/>
      <c r="J35" s="94"/>
      <c r="K35" s="94"/>
      <c r="L35" s="94"/>
    </row>
    <row r="36" spans="3:12" ht="24" x14ac:dyDescent="0.3">
      <c r="C36" s="81"/>
    </row>
    <row r="37" spans="3:12" ht="91.2" customHeight="1" x14ac:dyDescent="0.3">
      <c r="C37" s="84" t="s">
        <v>167</v>
      </c>
      <c r="D37" s="95" t="s">
        <v>168</v>
      </c>
      <c r="E37" s="96"/>
      <c r="F37" s="96"/>
      <c r="G37" s="96"/>
      <c r="H37" s="96"/>
      <c r="I37" s="96"/>
      <c r="J37" s="96"/>
      <c r="K37" s="96"/>
      <c r="L37" s="96"/>
    </row>
    <row r="38" spans="3:12" ht="36" customHeight="1" x14ac:dyDescent="0.3">
      <c r="C38" s="84" t="s">
        <v>169</v>
      </c>
      <c r="D38" s="95" t="s">
        <v>170</v>
      </c>
      <c r="E38" s="96"/>
      <c r="F38" s="96"/>
      <c r="G38" s="96"/>
      <c r="H38" s="96"/>
      <c r="I38" s="96"/>
      <c r="J38" s="96"/>
      <c r="K38" s="96"/>
      <c r="L38" s="96"/>
    </row>
    <row r="39" spans="3:12" ht="15" x14ac:dyDescent="0.3">
      <c r="C39" s="84" t="s">
        <v>172</v>
      </c>
      <c r="D39" s="95" t="s">
        <v>171</v>
      </c>
      <c r="E39" s="96"/>
      <c r="F39" s="96"/>
      <c r="G39" s="96"/>
      <c r="H39" s="96"/>
      <c r="I39" s="96"/>
      <c r="J39" s="96"/>
      <c r="K39" s="96"/>
      <c r="L39" s="96"/>
    </row>
    <row r="41" spans="3:12" ht="22.2" x14ac:dyDescent="0.3">
      <c r="C41" s="92" t="s">
        <v>187</v>
      </c>
      <c r="D41" s="92"/>
      <c r="E41" s="92"/>
      <c r="F41" s="92"/>
      <c r="G41" s="92"/>
      <c r="H41" s="92"/>
      <c r="I41" s="92"/>
      <c r="J41" s="92"/>
      <c r="K41" s="92"/>
      <c r="L41" s="92"/>
    </row>
    <row r="42" spans="3:12" ht="15" customHeight="1" x14ac:dyDescent="0.3">
      <c r="C42" s="88"/>
      <c r="D42" s="88"/>
      <c r="E42" s="88"/>
      <c r="F42" s="88"/>
      <c r="G42" s="88"/>
      <c r="H42" s="88"/>
      <c r="I42" s="88"/>
      <c r="J42" s="88"/>
      <c r="K42" s="88"/>
      <c r="L42" s="88"/>
    </row>
    <row r="43" spans="3:12" x14ac:dyDescent="0.3">
      <c r="F43" s="86" t="s">
        <v>183</v>
      </c>
    </row>
    <row r="44" spans="3:12" ht="13.2" customHeight="1" x14ac:dyDescent="0.3">
      <c r="C44" s="93" t="s">
        <v>184</v>
      </c>
      <c r="D44" s="93"/>
      <c r="F44" s="3" t="s">
        <v>174</v>
      </c>
      <c r="G44" s="3" t="s">
        <v>177</v>
      </c>
      <c r="H44" s="3" t="s">
        <v>182</v>
      </c>
    </row>
    <row r="45" spans="3:12" ht="12" customHeight="1" x14ac:dyDescent="0.3">
      <c r="C45" s="82" t="s">
        <v>185</v>
      </c>
      <c r="F45" s="3" t="s">
        <v>175</v>
      </c>
      <c r="G45" s="3" t="s">
        <v>178</v>
      </c>
      <c r="H45" s="3" t="s">
        <v>181</v>
      </c>
    </row>
    <row r="46" spans="3:12" x14ac:dyDescent="0.3">
      <c r="C46" s="2" t="s">
        <v>186</v>
      </c>
      <c r="F46" s="3" t="s">
        <v>176</v>
      </c>
      <c r="G46" s="3" t="s">
        <v>179</v>
      </c>
      <c r="H46" s="3" t="s">
        <v>180</v>
      </c>
    </row>
    <row r="48" spans="3:12" x14ac:dyDescent="0.3">
      <c r="C48" s="89"/>
    </row>
    <row r="50" spans="3:12" ht="22.2" x14ac:dyDescent="0.3">
      <c r="C50" s="98" t="s">
        <v>188</v>
      </c>
      <c r="D50" s="98"/>
      <c r="E50" s="98"/>
      <c r="F50" s="98"/>
      <c r="G50" s="98"/>
      <c r="H50" s="98"/>
      <c r="I50" s="98"/>
      <c r="J50" s="98"/>
      <c r="K50" s="98"/>
      <c r="L50" s="98"/>
    </row>
    <row r="52" spans="3:12" ht="15" x14ac:dyDescent="0.3">
      <c r="C52" s="99" t="s">
        <v>151</v>
      </c>
      <c r="D52" s="99"/>
      <c r="E52" s="99"/>
      <c r="F52" s="99"/>
      <c r="G52" s="99"/>
      <c r="H52" s="99"/>
      <c r="I52" s="99"/>
      <c r="J52" s="99"/>
      <c r="K52" s="99"/>
      <c r="L52" s="99"/>
    </row>
    <row r="53" spans="3:12" ht="19.2" x14ac:dyDescent="0.3">
      <c r="C53" s="94" t="s">
        <v>189</v>
      </c>
      <c r="D53" s="94"/>
      <c r="E53" s="94"/>
      <c r="F53" s="94"/>
      <c r="G53" s="94"/>
      <c r="H53" s="94"/>
      <c r="I53" s="94"/>
      <c r="J53" s="94"/>
      <c r="K53" s="94"/>
      <c r="L53" s="94"/>
    </row>
    <row r="54" spans="3:12" ht="24" x14ac:dyDescent="0.3">
      <c r="C54" s="81"/>
    </row>
    <row r="55" spans="3:12" ht="91.2" customHeight="1" x14ac:dyDescent="0.3">
      <c r="C55" s="84" t="s">
        <v>190</v>
      </c>
      <c r="D55" s="95" t="s">
        <v>191</v>
      </c>
      <c r="E55" s="96"/>
      <c r="F55" s="96"/>
      <c r="G55" s="96"/>
      <c r="H55" s="96"/>
      <c r="I55" s="96"/>
      <c r="J55" s="96"/>
      <c r="K55" s="96"/>
      <c r="L55" s="96"/>
    </row>
    <row r="56" spans="3:12" ht="29.4" customHeight="1" x14ac:dyDescent="0.3">
      <c r="C56" s="84" t="s">
        <v>192</v>
      </c>
      <c r="D56" s="95" t="s">
        <v>193</v>
      </c>
      <c r="E56" s="96"/>
      <c r="F56" s="96"/>
      <c r="G56" s="96"/>
      <c r="H56" s="96"/>
      <c r="I56" s="96"/>
      <c r="J56" s="96"/>
      <c r="K56" s="96"/>
      <c r="L56" s="96"/>
    </row>
    <row r="57" spans="3:12" ht="46.8" customHeight="1" x14ac:dyDescent="0.3">
      <c r="C57" s="84" t="s">
        <v>194</v>
      </c>
      <c r="D57" s="95" t="s">
        <v>195</v>
      </c>
      <c r="E57" s="96"/>
      <c r="F57" s="96"/>
      <c r="G57" s="96"/>
      <c r="H57" s="96"/>
      <c r="I57" s="96"/>
      <c r="J57" s="96"/>
      <c r="K57" s="96"/>
      <c r="L57" s="96"/>
    </row>
    <row r="59" spans="3:12" ht="22.2" x14ac:dyDescent="0.3">
      <c r="C59" s="92" t="s">
        <v>196</v>
      </c>
      <c r="D59" s="92"/>
      <c r="E59" s="92"/>
      <c r="F59" s="92"/>
      <c r="G59" s="92"/>
      <c r="H59" s="92"/>
      <c r="I59" s="92"/>
      <c r="J59" s="92"/>
      <c r="K59" s="92"/>
      <c r="L59" s="92"/>
    </row>
    <row r="60" spans="3:12" x14ac:dyDescent="0.3">
      <c r="C60" s="145" t="s">
        <v>197</v>
      </c>
      <c r="D60" s="145"/>
      <c r="E60" s="145"/>
      <c r="F60" s="145"/>
      <c r="G60" s="145"/>
      <c r="H60" s="145"/>
      <c r="I60" s="145"/>
      <c r="J60" s="145"/>
      <c r="K60" s="145"/>
      <c r="L60" s="145"/>
    </row>
    <row r="61" spans="3:12" x14ac:dyDescent="0.3">
      <c r="E61" s="147" t="s">
        <v>199</v>
      </c>
      <c r="F61" s="86" t="s">
        <v>183</v>
      </c>
    </row>
    <row r="62" spans="3:12" x14ac:dyDescent="0.3">
      <c r="C62" s="93" t="s">
        <v>184</v>
      </c>
      <c r="D62" s="93"/>
      <c r="E62" s="146" t="s">
        <v>178</v>
      </c>
      <c r="F62" s="3" t="s">
        <v>174</v>
      </c>
      <c r="G62" s="146" t="s">
        <v>177</v>
      </c>
      <c r="H62" s="3" t="s">
        <v>182</v>
      </c>
    </row>
    <row r="63" spans="3:12" x14ac:dyDescent="0.3">
      <c r="C63" s="82" t="s">
        <v>185</v>
      </c>
      <c r="F63" s="3" t="s">
        <v>175</v>
      </c>
      <c r="G63" s="146" t="s">
        <v>178</v>
      </c>
      <c r="H63" s="3" t="s">
        <v>181</v>
      </c>
    </row>
    <row r="64" spans="3:12" x14ac:dyDescent="0.3">
      <c r="C64" s="2" t="s">
        <v>198</v>
      </c>
      <c r="F64" s="3" t="s">
        <v>176</v>
      </c>
      <c r="G64" s="146" t="s">
        <v>179</v>
      </c>
      <c r="H64" s="3" t="s">
        <v>180</v>
      </c>
    </row>
    <row r="66" spans="3:12" x14ac:dyDescent="0.3">
      <c r="C66" s="89"/>
    </row>
    <row r="68" spans="3:12" ht="22.2" x14ac:dyDescent="0.3">
      <c r="C68" s="98" t="s">
        <v>200</v>
      </c>
      <c r="D68" s="98"/>
      <c r="E68" s="98"/>
      <c r="F68" s="98"/>
      <c r="G68" s="98"/>
      <c r="H68" s="98"/>
      <c r="I68" s="98"/>
      <c r="J68" s="98"/>
      <c r="K68" s="98"/>
      <c r="L68" s="98"/>
    </row>
    <row r="69" spans="3:12" x14ac:dyDescent="0.3">
      <c r="C69" s="149" t="s">
        <v>201</v>
      </c>
      <c r="D69" s="149"/>
      <c r="E69" s="149"/>
      <c r="F69" s="149"/>
      <c r="G69" s="149"/>
      <c r="H69" s="149"/>
      <c r="I69" s="149"/>
      <c r="J69" s="149"/>
      <c r="K69" s="149"/>
      <c r="L69" s="149"/>
    </row>
    <row r="70" spans="3:12" x14ac:dyDescent="0.3">
      <c r="C70" s="150"/>
      <c r="D70" s="150"/>
      <c r="E70" s="150"/>
      <c r="F70" s="150"/>
      <c r="G70" s="150"/>
      <c r="H70" s="150"/>
      <c r="I70" s="150"/>
      <c r="J70" s="150"/>
      <c r="K70" s="150"/>
      <c r="L70" s="150"/>
    </row>
    <row r="72" spans="3:12" x14ac:dyDescent="0.3">
      <c r="E72" s="147" t="s">
        <v>207</v>
      </c>
      <c r="F72" s="151" t="s">
        <v>203</v>
      </c>
      <c r="G72" s="151" t="s">
        <v>204</v>
      </c>
      <c r="H72" s="151" t="s">
        <v>205</v>
      </c>
    </row>
    <row r="73" spans="3:12" x14ac:dyDescent="0.3">
      <c r="C73" s="93" t="s">
        <v>184</v>
      </c>
      <c r="D73" s="93"/>
      <c r="E73" s="146" t="s">
        <v>178</v>
      </c>
      <c r="F73" s="3" t="s">
        <v>174</v>
      </c>
      <c r="G73" s="146" t="s">
        <v>177</v>
      </c>
      <c r="H73" s="3" t="s">
        <v>182</v>
      </c>
    </row>
    <row r="74" spans="3:12" x14ac:dyDescent="0.3">
      <c r="C74" s="82" t="s">
        <v>185</v>
      </c>
      <c r="E74" s="147" t="s">
        <v>208</v>
      </c>
      <c r="F74" s="3" t="s">
        <v>175</v>
      </c>
      <c r="G74" s="146" t="s">
        <v>178</v>
      </c>
      <c r="H74" s="3" t="s">
        <v>181</v>
      </c>
    </row>
    <row r="75" spans="3:12" x14ac:dyDescent="0.3">
      <c r="C75" s="2" t="s">
        <v>202</v>
      </c>
      <c r="E75" s="151" t="s">
        <v>204</v>
      </c>
      <c r="F75" s="3" t="s">
        <v>176</v>
      </c>
      <c r="G75" s="146" t="s">
        <v>179</v>
      </c>
      <c r="H75" s="3" t="s">
        <v>180</v>
      </c>
    </row>
    <row r="77" spans="3:12" x14ac:dyDescent="0.3">
      <c r="C77" s="152" t="s">
        <v>206</v>
      </c>
      <c r="D77" s="152"/>
      <c r="E77" s="152"/>
      <c r="F77" s="152"/>
    </row>
    <row r="79" spans="3:12" x14ac:dyDescent="0.3">
      <c r="C79" s="152"/>
      <c r="D79" s="152"/>
      <c r="E79" s="152"/>
      <c r="F79" s="152"/>
    </row>
  </sheetData>
  <mergeCells count="35">
    <mergeCell ref="C73:D73"/>
    <mergeCell ref="C77:F77"/>
    <mergeCell ref="C79:F79"/>
    <mergeCell ref="C59:L59"/>
    <mergeCell ref="C62:D62"/>
    <mergeCell ref="C60:L60"/>
    <mergeCell ref="C68:L68"/>
    <mergeCell ref="C69:L70"/>
    <mergeCell ref="C52:L52"/>
    <mergeCell ref="C53:L53"/>
    <mergeCell ref="D55:L55"/>
    <mergeCell ref="D56:L56"/>
    <mergeCell ref="D57:L57"/>
    <mergeCell ref="C2:L6"/>
    <mergeCell ref="C9:L9"/>
    <mergeCell ref="C10:L10"/>
    <mergeCell ref="C11:L11"/>
    <mergeCell ref="C50:L50"/>
    <mergeCell ref="C32:L32"/>
    <mergeCell ref="C34:L34"/>
    <mergeCell ref="C13:L13"/>
    <mergeCell ref="C14:L14"/>
    <mergeCell ref="D16:L16"/>
    <mergeCell ref="D18:L18"/>
    <mergeCell ref="C22:L22"/>
    <mergeCell ref="D19:L19"/>
    <mergeCell ref="D20:L20"/>
    <mergeCell ref="D25:G25"/>
    <mergeCell ref="D29:G29"/>
    <mergeCell ref="C41:L41"/>
    <mergeCell ref="C44:D44"/>
    <mergeCell ref="C35:L35"/>
    <mergeCell ref="D37:L37"/>
    <mergeCell ref="D38:L38"/>
    <mergeCell ref="D39:L39"/>
  </mergeCells>
  <phoneticPr fontId="3" type="noConversion"/>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CE3FA-9ECF-4BF9-9A91-AAB8A685614D}">
  <sheetPr>
    <tabColor rgb="FF009999"/>
  </sheetPr>
  <dimension ref="A1:Q43"/>
  <sheetViews>
    <sheetView showGridLines="0" zoomScale="94" zoomScaleNormal="94" workbookViewId="0">
      <selection activeCell="B18" sqref="B18"/>
    </sheetView>
  </sheetViews>
  <sheetFormatPr baseColWidth="10" defaultRowHeight="14.4" x14ac:dyDescent="0.3"/>
  <cols>
    <col min="1" max="4" width="11.5546875" style="2"/>
    <col min="5" max="5" width="34.5546875" style="2" bestFit="1" customWidth="1"/>
    <col min="6" max="16384" width="11.5546875" style="2"/>
  </cols>
  <sheetData>
    <row r="1" spans="1:17" s="1" customFormat="1" x14ac:dyDescent="0.3"/>
    <row r="2" spans="1:17" s="1" customFormat="1" x14ac:dyDescent="0.3">
      <c r="A2" s="2"/>
      <c r="B2" s="2"/>
      <c r="C2" s="2"/>
      <c r="D2" s="2"/>
      <c r="E2" s="90" t="s">
        <v>1</v>
      </c>
      <c r="F2" s="90"/>
      <c r="G2" s="90"/>
      <c r="H2" s="90"/>
      <c r="I2" s="90"/>
      <c r="J2" s="90"/>
      <c r="K2" s="90"/>
      <c r="L2" s="90"/>
      <c r="M2" s="90"/>
      <c r="N2" s="90"/>
      <c r="O2" s="5"/>
      <c r="P2" s="5"/>
      <c r="Q2" s="5"/>
    </row>
    <row r="3" spans="1:17" s="1" customFormat="1" x14ac:dyDescent="0.3">
      <c r="A3" s="2"/>
      <c r="B3" s="2"/>
      <c r="C3" s="2"/>
      <c r="D3" s="2"/>
      <c r="E3" s="90"/>
      <c r="F3" s="90"/>
      <c r="G3" s="90"/>
      <c r="H3" s="90"/>
      <c r="I3" s="90"/>
      <c r="J3" s="90"/>
      <c r="K3" s="90"/>
      <c r="L3" s="90"/>
      <c r="M3" s="90"/>
      <c r="N3" s="90"/>
      <c r="O3" s="5"/>
      <c r="P3" s="5"/>
      <c r="Q3" s="5"/>
    </row>
    <row r="4" spans="1:17" s="1" customFormat="1" x14ac:dyDescent="0.3">
      <c r="A4" s="2"/>
      <c r="B4" s="2"/>
      <c r="C4" s="2"/>
      <c r="D4" s="2"/>
      <c r="E4" s="90"/>
      <c r="F4" s="90"/>
      <c r="G4" s="90"/>
      <c r="H4" s="90"/>
      <c r="I4" s="90"/>
      <c r="J4" s="90"/>
      <c r="K4" s="90"/>
      <c r="L4" s="90"/>
      <c r="M4" s="90"/>
      <c r="N4" s="90"/>
      <c r="O4" s="5"/>
      <c r="P4" s="5"/>
      <c r="Q4" s="5"/>
    </row>
    <row r="5" spans="1:17" s="1" customFormat="1" x14ac:dyDescent="0.3">
      <c r="A5" s="2"/>
      <c r="B5" s="2"/>
      <c r="C5" s="2"/>
      <c r="D5" s="2"/>
      <c r="E5" s="90"/>
      <c r="F5" s="90"/>
      <c r="G5" s="90"/>
      <c r="H5" s="90"/>
      <c r="I5" s="90"/>
      <c r="J5" s="90"/>
      <c r="K5" s="90"/>
      <c r="L5" s="90"/>
      <c r="M5" s="90"/>
      <c r="N5" s="90"/>
      <c r="O5" s="5"/>
      <c r="P5" s="5"/>
      <c r="Q5" s="5"/>
    </row>
    <row r="6" spans="1:17" s="1" customFormat="1" x14ac:dyDescent="0.3">
      <c r="A6" s="2"/>
      <c r="B6" s="2"/>
      <c r="C6" s="2"/>
      <c r="D6" s="2"/>
      <c r="E6" s="90"/>
      <c r="F6" s="90"/>
      <c r="G6" s="90"/>
      <c r="H6" s="90"/>
      <c r="I6" s="90"/>
      <c r="J6" s="90"/>
      <c r="K6" s="90"/>
      <c r="L6" s="90"/>
      <c r="M6" s="90"/>
      <c r="N6" s="90"/>
      <c r="O6" s="5"/>
      <c r="P6" s="5"/>
      <c r="Q6" s="5"/>
    </row>
    <row r="7" spans="1:17" s="1" customFormat="1" ht="11.4" customHeight="1" x14ac:dyDescent="0.3"/>
    <row r="8" spans="1:17" ht="7.8" customHeight="1" thickBot="1" x14ac:dyDescent="0.35"/>
    <row r="9" spans="1:17" ht="27.6" customHeight="1" thickBot="1" x14ac:dyDescent="0.35">
      <c r="D9" s="117" t="s">
        <v>18</v>
      </c>
      <c r="E9" s="118"/>
      <c r="F9" s="118"/>
      <c r="G9" s="118"/>
      <c r="H9" s="118"/>
      <c r="I9" s="118"/>
      <c r="J9" s="118"/>
      <c r="K9" s="118"/>
      <c r="L9" s="118"/>
      <c r="M9" s="118"/>
      <c r="N9" s="118"/>
      <c r="O9" s="118"/>
      <c r="P9" s="118"/>
      <c r="Q9" s="119"/>
    </row>
    <row r="10" spans="1:17" ht="9" customHeight="1" thickBot="1" x14ac:dyDescent="0.35"/>
    <row r="11" spans="1:17" ht="16.8" customHeight="1" thickBot="1" x14ac:dyDescent="0.35">
      <c r="D11" s="9" t="s">
        <v>17</v>
      </c>
      <c r="E11" s="8"/>
    </row>
    <row r="12" spans="1:17" ht="16.8" customHeight="1" thickBot="1" x14ac:dyDescent="0.35">
      <c r="D12" s="15"/>
      <c r="E12" s="14"/>
    </row>
    <row r="13" spans="1:17" ht="13.2" customHeight="1" x14ac:dyDescent="0.8">
      <c r="A13" s="7"/>
      <c r="B13" s="6"/>
      <c r="C13" s="6"/>
      <c r="D13" s="120" t="s">
        <v>22</v>
      </c>
      <c r="E13" s="121"/>
      <c r="F13" s="122"/>
      <c r="G13" s="6"/>
      <c r="H13" s="108" t="s">
        <v>39</v>
      </c>
      <c r="I13" s="109"/>
      <c r="J13" s="109"/>
      <c r="K13" s="109"/>
      <c r="L13" s="109"/>
      <c r="M13" s="109"/>
      <c r="N13" s="109"/>
      <c r="O13" s="109"/>
      <c r="P13" s="110"/>
    </row>
    <row r="14" spans="1:17" ht="14.4" customHeight="1" x14ac:dyDescent="0.8">
      <c r="A14" s="7"/>
      <c r="B14" s="6"/>
      <c r="C14" s="6"/>
      <c r="D14" s="16" t="s">
        <v>16</v>
      </c>
      <c r="E14" s="13" t="s">
        <v>6</v>
      </c>
      <c r="F14" s="17" t="s">
        <v>8</v>
      </c>
      <c r="G14" s="6"/>
      <c r="H14" s="111"/>
      <c r="I14" s="112"/>
      <c r="J14" s="112"/>
      <c r="K14" s="112"/>
      <c r="L14" s="112"/>
      <c r="M14" s="112"/>
      <c r="N14" s="112"/>
      <c r="O14" s="112"/>
      <c r="P14" s="113"/>
    </row>
    <row r="15" spans="1:17" ht="14.4" customHeight="1" x14ac:dyDescent="0.8">
      <c r="A15" s="7"/>
      <c r="B15" s="6"/>
      <c r="C15" s="6"/>
      <c r="D15" s="18" t="s">
        <v>13</v>
      </c>
      <c r="E15" s="4">
        <v>30</v>
      </c>
      <c r="F15" s="19">
        <v>0.2</v>
      </c>
      <c r="G15" s="6"/>
      <c r="H15" s="111"/>
      <c r="I15" s="112"/>
      <c r="J15" s="112"/>
      <c r="K15" s="112"/>
      <c r="L15" s="112"/>
      <c r="M15" s="112"/>
      <c r="N15" s="112"/>
      <c r="O15" s="112"/>
      <c r="P15" s="113"/>
    </row>
    <row r="16" spans="1:17" ht="15.6" customHeight="1" x14ac:dyDescent="0.8">
      <c r="A16" s="7"/>
      <c r="B16" s="6"/>
      <c r="C16" s="6"/>
      <c r="D16" s="18" t="s">
        <v>14</v>
      </c>
      <c r="E16" s="4">
        <v>20</v>
      </c>
      <c r="F16" s="19">
        <v>0.15</v>
      </c>
      <c r="G16" s="6"/>
      <c r="H16" s="111"/>
      <c r="I16" s="112"/>
      <c r="J16" s="112"/>
      <c r="K16" s="112"/>
      <c r="L16" s="112"/>
      <c r="M16" s="112"/>
      <c r="N16" s="112"/>
      <c r="O16" s="112"/>
      <c r="P16" s="113"/>
    </row>
    <row r="17" spans="1:17" ht="13.8" customHeight="1" x14ac:dyDescent="0.8">
      <c r="A17" s="7"/>
      <c r="B17" s="6"/>
      <c r="C17" s="6"/>
      <c r="D17" s="18" t="s">
        <v>15</v>
      </c>
      <c r="E17" s="4">
        <v>10</v>
      </c>
      <c r="F17" s="19">
        <v>0.05</v>
      </c>
      <c r="G17" s="6"/>
      <c r="H17" s="111"/>
      <c r="I17" s="112"/>
      <c r="J17" s="112"/>
      <c r="K17" s="112"/>
      <c r="L17" s="112"/>
      <c r="M17" s="112"/>
      <c r="N17" s="112"/>
      <c r="O17" s="112"/>
      <c r="P17" s="113"/>
    </row>
    <row r="18" spans="1:17" ht="13.2" customHeight="1" thickBot="1" x14ac:dyDescent="0.85">
      <c r="A18" s="7"/>
      <c r="B18" s="6"/>
      <c r="C18" s="6"/>
      <c r="D18" s="20" t="s">
        <v>34</v>
      </c>
      <c r="E18" s="10">
        <v>15</v>
      </c>
      <c r="F18" s="21">
        <v>0.1</v>
      </c>
      <c r="G18" s="6"/>
      <c r="H18" s="114"/>
      <c r="I18" s="115"/>
      <c r="J18" s="115"/>
      <c r="K18" s="115"/>
      <c r="L18" s="115"/>
      <c r="M18" s="115"/>
      <c r="N18" s="115"/>
      <c r="O18" s="115"/>
      <c r="P18" s="116"/>
    </row>
    <row r="19" spans="1:17" ht="13.2" customHeight="1" thickBot="1" x14ac:dyDescent="0.35"/>
    <row r="20" spans="1:17" ht="24.6" customHeight="1" x14ac:dyDescent="0.8">
      <c r="A20" s="7"/>
      <c r="B20" s="6"/>
      <c r="C20" s="6"/>
      <c r="D20" s="102" t="s">
        <v>2</v>
      </c>
      <c r="E20" s="104" t="s">
        <v>3</v>
      </c>
      <c r="F20" s="104" t="s">
        <v>4</v>
      </c>
      <c r="G20" s="104" t="s">
        <v>5</v>
      </c>
      <c r="H20" s="104" t="s">
        <v>25</v>
      </c>
      <c r="I20" s="104" t="s">
        <v>6</v>
      </c>
      <c r="J20" s="104" t="s">
        <v>20</v>
      </c>
      <c r="K20" s="104" t="s">
        <v>7</v>
      </c>
      <c r="L20" s="104" t="s">
        <v>19</v>
      </c>
      <c r="M20" s="106" t="s">
        <v>9</v>
      </c>
      <c r="N20" s="127" t="s">
        <v>10</v>
      </c>
      <c r="O20" s="127"/>
      <c r="P20" s="106" t="s">
        <v>11</v>
      </c>
      <c r="Q20" s="125" t="s">
        <v>12</v>
      </c>
    </row>
    <row r="21" spans="1:17" ht="14.4" customHeight="1" x14ac:dyDescent="0.3">
      <c r="B21" s="6"/>
      <c r="C21" s="6"/>
      <c r="D21" s="103"/>
      <c r="E21" s="105"/>
      <c r="F21" s="105"/>
      <c r="G21" s="105"/>
      <c r="H21" s="105"/>
      <c r="I21" s="105"/>
      <c r="J21" s="105"/>
      <c r="K21" s="105"/>
      <c r="L21" s="105"/>
      <c r="M21" s="107"/>
      <c r="N21" s="13" t="s">
        <v>21</v>
      </c>
      <c r="O21" s="13" t="s">
        <v>40</v>
      </c>
      <c r="P21" s="107"/>
      <c r="Q21" s="126"/>
    </row>
    <row r="22" spans="1:17" ht="14.4" customHeight="1" x14ac:dyDescent="0.3">
      <c r="B22" s="6"/>
      <c r="C22" s="6"/>
      <c r="D22" s="22">
        <v>1001</v>
      </c>
      <c r="E22" s="3"/>
      <c r="F22" s="3"/>
      <c r="G22" s="154">
        <v>160</v>
      </c>
      <c r="H22" s="4"/>
      <c r="I22" s="4"/>
      <c r="J22" s="24"/>
      <c r="K22" s="32"/>
      <c r="L22" s="11"/>
      <c r="M22" s="24"/>
      <c r="N22" s="24"/>
      <c r="O22" s="24"/>
      <c r="P22" s="33"/>
      <c r="Q22" s="34"/>
    </row>
    <row r="23" spans="1:17" ht="14.4" customHeight="1" x14ac:dyDescent="0.3">
      <c r="B23" s="6"/>
      <c r="C23" s="6"/>
      <c r="D23" s="22">
        <v>1002</v>
      </c>
      <c r="E23" s="3"/>
      <c r="F23" s="3"/>
      <c r="G23" s="154">
        <v>160</v>
      </c>
      <c r="H23" s="4"/>
      <c r="I23" s="4"/>
      <c r="J23" s="24"/>
      <c r="K23" s="32"/>
      <c r="L23" s="11"/>
      <c r="M23" s="24"/>
      <c r="N23" s="24"/>
      <c r="O23" s="24"/>
      <c r="P23" s="33"/>
      <c r="Q23" s="34"/>
    </row>
    <row r="24" spans="1:17" ht="14.4" customHeight="1" x14ac:dyDescent="0.3">
      <c r="B24" s="6"/>
      <c r="C24" s="6"/>
      <c r="D24" s="22">
        <v>1003</v>
      </c>
      <c r="E24" s="3"/>
      <c r="F24" s="3"/>
      <c r="G24" s="154">
        <v>182</v>
      </c>
      <c r="H24" s="4"/>
      <c r="I24" s="4"/>
      <c r="J24" s="24"/>
      <c r="K24" s="32"/>
      <c r="L24" s="11"/>
      <c r="M24" s="24"/>
      <c r="N24" s="24"/>
      <c r="O24" s="24"/>
      <c r="P24" s="33"/>
      <c r="Q24" s="34"/>
    </row>
    <row r="25" spans="1:17" ht="14.4" customHeight="1" x14ac:dyDescent="0.3">
      <c r="B25" s="6"/>
      <c r="C25" s="6"/>
      <c r="D25" s="22">
        <v>1004</v>
      </c>
      <c r="E25" s="3"/>
      <c r="F25" s="3"/>
      <c r="G25" s="154">
        <v>182</v>
      </c>
      <c r="H25" s="4"/>
      <c r="I25" s="4"/>
      <c r="J25" s="24"/>
      <c r="K25" s="32"/>
      <c r="L25" s="11"/>
      <c r="M25" s="24"/>
      <c r="N25" s="24"/>
      <c r="O25" s="24"/>
      <c r="P25" s="33"/>
      <c r="Q25" s="34"/>
    </row>
    <row r="26" spans="1:17" ht="14.4" customHeight="1" x14ac:dyDescent="0.3">
      <c r="B26" s="6"/>
      <c r="C26" s="6"/>
      <c r="D26" s="22">
        <v>1005</v>
      </c>
      <c r="E26" s="3"/>
      <c r="F26" s="3"/>
      <c r="G26" s="154">
        <v>160</v>
      </c>
      <c r="H26" s="4"/>
      <c r="I26" s="4"/>
      <c r="J26" s="24"/>
      <c r="K26" s="32"/>
      <c r="L26" s="11"/>
      <c r="M26" s="24"/>
      <c r="N26" s="24"/>
      <c r="O26" s="24"/>
      <c r="P26" s="33"/>
      <c r="Q26" s="34"/>
    </row>
    <row r="27" spans="1:17" ht="14.4" customHeight="1" x14ac:dyDescent="0.3">
      <c r="B27" s="6"/>
      <c r="C27" s="6"/>
      <c r="D27" s="22">
        <v>1006</v>
      </c>
      <c r="E27" s="3"/>
      <c r="F27" s="3"/>
      <c r="G27" s="154">
        <v>182</v>
      </c>
      <c r="H27" s="4"/>
      <c r="I27" s="4"/>
      <c r="J27" s="24"/>
      <c r="K27" s="32"/>
      <c r="L27" s="11"/>
      <c r="M27" s="24"/>
      <c r="N27" s="24"/>
      <c r="O27" s="24"/>
      <c r="P27" s="33"/>
      <c r="Q27" s="34"/>
    </row>
    <row r="28" spans="1:17" ht="14.4" customHeight="1" x14ac:dyDescent="0.3">
      <c r="B28" s="6"/>
      <c r="C28" s="6"/>
      <c r="D28" s="22">
        <v>1007</v>
      </c>
      <c r="E28" s="3"/>
      <c r="F28" s="3"/>
      <c r="G28" s="154">
        <v>182</v>
      </c>
      <c r="H28" s="4"/>
      <c r="I28" s="4"/>
      <c r="J28" s="24"/>
      <c r="K28" s="32"/>
      <c r="L28" s="11"/>
      <c r="M28" s="24"/>
      <c r="N28" s="24"/>
      <c r="O28" s="24"/>
      <c r="P28" s="33"/>
      <c r="Q28" s="34"/>
    </row>
    <row r="29" spans="1:17" ht="14.4" customHeight="1" thickBot="1" x14ac:dyDescent="0.35">
      <c r="B29" s="6"/>
      <c r="C29" s="6"/>
      <c r="D29" s="26">
        <v>1008</v>
      </c>
      <c r="E29" s="3"/>
      <c r="F29" s="3"/>
      <c r="G29" s="155">
        <v>160</v>
      </c>
      <c r="H29" s="4"/>
      <c r="I29" s="4"/>
      <c r="J29" s="24"/>
      <c r="K29" s="32"/>
      <c r="L29" s="11"/>
      <c r="M29" s="24"/>
      <c r="N29" s="24"/>
      <c r="O29" s="24"/>
      <c r="P29" s="33"/>
      <c r="Q29" s="34"/>
    </row>
    <row r="30" spans="1:17" ht="14.4" customHeight="1" x14ac:dyDescent="0.3">
      <c r="B30" s="6"/>
      <c r="C30" s="6"/>
      <c r="E30" s="4" t="str">
        <f>+IF(AND(E22='RTA. BUSCARV'!E22,BUSCARV!E23=BUSCARV!E23,BUSCARV!E24='RTA. BUSCARV'!E24,BUSCARV!E25='RTA. BUSCARV'!E25,BUSCARV!E26='RTA. BUSCARV'!E26,BUSCARV!E27='RTA. BUSCARV'!E27,BUSCARV!E28='RTA. BUSCARV'!E28,BUSCARV!E29=BUSCARV!E29),"✔","❌")</f>
        <v>❌</v>
      </c>
      <c r="F30" s="4" t="str">
        <f>+IF(AND(F22='RTA. BUSCARV'!F22,BUSCARV!F23=BUSCARV!F23,BUSCARV!F24='RTA. BUSCARV'!F24,BUSCARV!F25='RTA. BUSCARV'!F25,BUSCARV!F26='RTA. BUSCARV'!F26,BUSCARV!F27='RTA. BUSCARV'!F27,BUSCARV!F28='RTA. BUSCARV'!F28,BUSCARV!F29=BUSCARV!F29),"✔","❌")</f>
        <v>❌</v>
      </c>
      <c r="G30" s="153"/>
      <c r="H30" s="4" t="str">
        <f>+IF(AND(H22='RTA. BUSCARV'!H22,BUSCARV!H23=BUSCARV!H23,BUSCARV!H24='RTA. BUSCARV'!H24,BUSCARV!H25='RTA. BUSCARV'!H25,BUSCARV!H26='RTA. BUSCARV'!H26,BUSCARV!H27='RTA. BUSCARV'!H27,BUSCARV!H28='RTA. BUSCARV'!H28,BUSCARV!H29=BUSCARV!H29),"✔","❌")</f>
        <v>❌</v>
      </c>
      <c r="I30" s="4" t="str">
        <f>+IF(AND(I22='RTA. BUSCARV'!I22,BUSCARV!I23=BUSCARV!I23,BUSCARV!I24='RTA. BUSCARV'!I24,BUSCARV!I25='RTA. BUSCARV'!I25,BUSCARV!I26='RTA. BUSCARV'!I26,BUSCARV!I27='RTA. BUSCARV'!I27,BUSCARV!I28='RTA. BUSCARV'!I28,BUSCARV!I29=BUSCARV!I29),"✔","❌")</f>
        <v>❌</v>
      </c>
      <c r="J30" s="4" t="str">
        <f>+IF(AND(J22='RTA. BUSCARV'!J22,BUSCARV!J23=BUSCARV!J23,BUSCARV!J24='RTA. BUSCARV'!J24,BUSCARV!J25='RTA. BUSCARV'!J25,BUSCARV!J26='RTA. BUSCARV'!J26,BUSCARV!J27='RTA. BUSCARV'!J27,BUSCARV!J28='RTA. BUSCARV'!J28,BUSCARV!J29=BUSCARV!J29),"✔","❌")</f>
        <v>❌</v>
      </c>
      <c r="K30" s="4" t="str">
        <f>+IF(AND(K22='RTA. BUSCARV'!K22,BUSCARV!K23=BUSCARV!K23,BUSCARV!K24='RTA. BUSCARV'!K24,BUSCARV!K25='RTA. BUSCARV'!K25,BUSCARV!K26='RTA. BUSCARV'!K26,BUSCARV!K27='RTA. BUSCARV'!K27,BUSCARV!K28='RTA. BUSCARV'!K28,BUSCARV!K29=BUSCARV!K29),"✔","❌")</f>
        <v>❌</v>
      </c>
      <c r="L30" s="4" t="str">
        <f>+IF(AND(L22='RTA. BUSCARV'!L22,BUSCARV!L23=BUSCARV!L23,BUSCARV!L24='RTA. BUSCARV'!L24,BUSCARV!L25='RTA. BUSCARV'!L25,BUSCARV!L26='RTA. BUSCARV'!L26,BUSCARV!L27='RTA. BUSCARV'!L27,BUSCARV!L28='RTA. BUSCARV'!L28,BUSCARV!L29=BUSCARV!L29),"✔","❌")</f>
        <v>❌</v>
      </c>
      <c r="M30" s="4" t="str">
        <f>+IF(AND(M22='RTA. BUSCARV'!M22,BUSCARV!M23=BUSCARV!M23,BUSCARV!M24='RTA. BUSCARV'!M24,BUSCARV!M25='RTA. BUSCARV'!M25,BUSCARV!M26='RTA. BUSCARV'!M26,BUSCARV!M27='RTA. BUSCARV'!M27,BUSCARV!M28='RTA. BUSCARV'!M28,BUSCARV!M29=BUSCARV!M29),"✔","❌")</f>
        <v>❌</v>
      </c>
      <c r="N30" s="4" t="str">
        <f>+IF(AND(N22='RTA. BUSCARV'!N22,BUSCARV!N23=BUSCARV!N23,BUSCARV!N24='RTA. BUSCARV'!N24,BUSCARV!N25='RTA. BUSCARV'!N25,BUSCARV!N26='RTA. BUSCARV'!N26,BUSCARV!N27='RTA. BUSCARV'!N27,BUSCARV!N28='RTA. BUSCARV'!N28,BUSCARV!N29=BUSCARV!N29),"✔","❌")</f>
        <v>❌</v>
      </c>
      <c r="O30" s="4" t="str">
        <f>+IF(AND(O22='RTA. BUSCARV'!O22,BUSCARV!O23=BUSCARV!O23,BUSCARV!O24='RTA. BUSCARV'!O24,BUSCARV!O25='RTA. BUSCARV'!O25,BUSCARV!O26='RTA. BUSCARV'!O26,BUSCARV!O27='RTA. BUSCARV'!O27,BUSCARV!O28='RTA. BUSCARV'!O28,BUSCARV!O29=BUSCARV!O29),"✔","❌")</f>
        <v>❌</v>
      </c>
      <c r="P30" s="4" t="str">
        <f>+IF(AND(P22='RTA. BUSCARV'!P22,BUSCARV!P23=BUSCARV!P23,BUSCARV!P24='RTA. BUSCARV'!P24,BUSCARV!P25='RTA. BUSCARV'!P25,BUSCARV!P26='RTA. BUSCARV'!P26,BUSCARV!P27='RTA. BUSCARV'!P27,BUSCARV!P28='RTA. BUSCARV'!P28,BUSCARV!P29=BUSCARV!P29),"✔","❌")</f>
        <v>❌</v>
      </c>
      <c r="Q30" s="4" t="str">
        <f>+IF(AND(Q22='RTA. BUSCARV'!Q22,BUSCARV!Q23=BUSCARV!Q23,BUSCARV!Q24='RTA. BUSCARV'!Q24,BUSCARV!Q25='RTA. BUSCARV'!Q25,BUSCARV!Q26='RTA. BUSCARV'!Q26,BUSCARV!Q27='RTA. BUSCARV'!Q27,BUSCARV!Q28='RTA. BUSCARV'!Q28,BUSCARV!Q29=BUSCARV!Q29),"✔","❌")</f>
        <v>❌</v>
      </c>
    </row>
    <row r="31" spans="1:17" ht="14.4" customHeight="1" thickBot="1" x14ac:dyDescent="0.35">
      <c r="B31" s="6"/>
      <c r="C31" s="6"/>
    </row>
    <row r="32" spans="1:17" ht="29.4" customHeight="1" thickBot="1" x14ac:dyDescent="0.35">
      <c r="B32" s="6"/>
      <c r="C32" s="6"/>
      <c r="D32" s="117" t="s">
        <v>23</v>
      </c>
      <c r="E32" s="118"/>
      <c r="F32" s="118"/>
      <c r="G32" s="118"/>
      <c r="H32" s="118"/>
      <c r="I32" s="118"/>
      <c r="J32" s="118"/>
      <c r="K32" s="118"/>
      <c r="L32" s="118"/>
      <c r="M32" s="118"/>
      <c r="N32" s="118"/>
      <c r="O32" s="118"/>
      <c r="P32" s="118"/>
      <c r="Q32" s="119"/>
    </row>
    <row r="33" spans="4:9" customFormat="1" ht="14.4" customHeight="1" thickBot="1" x14ac:dyDescent="0.35"/>
    <row r="34" spans="4:9" customFormat="1" ht="14.4" customHeight="1" x14ac:dyDescent="0.3">
      <c r="D34" s="123" t="s">
        <v>2</v>
      </c>
      <c r="E34" s="106" t="s">
        <v>3</v>
      </c>
      <c r="F34" s="106" t="s">
        <v>24</v>
      </c>
      <c r="G34" s="106" t="s">
        <v>4</v>
      </c>
      <c r="H34" s="106" t="s">
        <v>20</v>
      </c>
      <c r="I34" s="125" t="s">
        <v>25</v>
      </c>
    </row>
    <row r="35" spans="4:9" customFormat="1" ht="14.4" customHeight="1" x14ac:dyDescent="0.3">
      <c r="D35" s="124"/>
      <c r="E35" s="107"/>
      <c r="F35" s="107"/>
      <c r="G35" s="107"/>
      <c r="H35" s="107"/>
      <c r="I35" s="126"/>
    </row>
    <row r="36" spans="4:9" customFormat="1" ht="14.4" customHeight="1" x14ac:dyDescent="0.3">
      <c r="D36" s="22">
        <v>1001</v>
      </c>
      <c r="E36" s="25" t="s">
        <v>26</v>
      </c>
      <c r="F36" s="23" t="s">
        <v>35</v>
      </c>
      <c r="G36" s="23" t="s">
        <v>34</v>
      </c>
      <c r="H36" s="24">
        <v>2000000</v>
      </c>
      <c r="I36" s="27" t="s">
        <v>37</v>
      </c>
    </row>
    <row r="37" spans="4:9" customFormat="1" x14ac:dyDescent="0.3">
      <c r="D37" s="22">
        <v>1002</v>
      </c>
      <c r="E37" s="25" t="s">
        <v>27</v>
      </c>
      <c r="F37" s="23" t="s">
        <v>35</v>
      </c>
      <c r="G37" s="23" t="s">
        <v>34</v>
      </c>
      <c r="H37" s="24">
        <v>2000000</v>
      </c>
      <c r="I37" s="27" t="s">
        <v>37</v>
      </c>
    </row>
    <row r="38" spans="4:9" x14ac:dyDescent="0.3">
      <c r="D38" s="22">
        <v>1003</v>
      </c>
      <c r="E38" s="12" t="s">
        <v>28</v>
      </c>
      <c r="F38" s="4" t="s">
        <v>36</v>
      </c>
      <c r="G38" s="4" t="s">
        <v>34</v>
      </c>
      <c r="H38" s="24">
        <v>2000000</v>
      </c>
      <c r="I38" s="28" t="s">
        <v>37</v>
      </c>
    </row>
    <row r="39" spans="4:9" x14ac:dyDescent="0.3">
      <c r="D39" s="22">
        <v>1004</v>
      </c>
      <c r="E39" s="12" t="s">
        <v>29</v>
      </c>
      <c r="F39" s="4" t="s">
        <v>36</v>
      </c>
      <c r="G39" s="4" t="s">
        <v>13</v>
      </c>
      <c r="H39" s="24">
        <v>5000000</v>
      </c>
      <c r="I39" s="28" t="s">
        <v>37</v>
      </c>
    </row>
    <row r="40" spans="4:9" x14ac:dyDescent="0.3">
      <c r="D40" s="22">
        <v>1005</v>
      </c>
      <c r="E40" s="12" t="s">
        <v>30</v>
      </c>
      <c r="F40" s="4" t="s">
        <v>35</v>
      </c>
      <c r="G40" s="4" t="s">
        <v>14</v>
      </c>
      <c r="H40" s="24">
        <v>3000000</v>
      </c>
      <c r="I40" s="28" t="s">
        <v>38</v>
      </c>
    </row>
    <row r="41" spans="4:9" x14ac:dyDescent="0.3">
      <c r="D41" s="22">
        <v>1006</v>
      </c>
      <c r="E41" s="12" t="s">
        <v>31</v>
      </c>
      <c r="F41" s="4" t="s">
        <v>36</v>
      </c>
      <c r="G41" s="4" t="s">
        <v>15</v>
      </c>
      <c r="H41" s="24">
        <v>1500000</v>
      </c>
      <c r="I41" s="28" t="s">
        <v>38</v>
      </c>
    </row>
    <row r="42" spans="4:9" x14ac:dyDescent="0.3">
      <c r="D42" s="22">
        <v>1007</v>
      </c>
      <c r="E42" s="12" t="s">
        <v>32</v>
      </c>
      <c r="F42" s="4" t="s">
        <v>35</v>
      </c>
      <c r="G42" s="4" t="s">
        <v>13</v>
      </c>
      <c r="H42" s="24">
        <v>5000000</v>
      </c>
      <c r="I42" s="28" t="s">
        <v>37</v>
      </c>
    </row>
    <row r="43" spans="4:9" ht="15" thickBot="1" x14ac:dyDescent="0.35">
      <c r="D43" s="26">
        <v>1008</v>
      </c>
      <c r="E43" s="29" t="s">
        <v>33</v>
      </c>
      <c r="F43" s="10" t="s">
        <v>35</v>
      </c>
      <c r="G43" s="10" t="s">
        <v>34</v>
      </c>
      <c r="H43" s="30">
        <v>2000000</v>
      </c>
      <c r="I43" s="31" t="s">
        <v>38</v>
      </c>
    </row>
  </sheetData>
  <mergeCells count="24">
    <mergeCell ref="P20:P21"/>
    <mergeCell ref="D32:Q32"/>
    <mergeCell ref="D34:D35"/>
    <mergeCell ref="E34:E35"/>
    <mergeCell ref="F34:F35"/>
    <mergeCell ref="G34:G35"/>
    <mergeCell ref="H34:H35"/>
    <mergeCell ref="I34:I35"/>
    <mergeCell ref="E2:N6"/>
    <mergeCell ref="D20:D21"/>
    <mergeCell ref="E20:E21"/>
    <mergeCell ref="M20:M21"/>
    <mergeCell ref="L20:L21"/>
    <mergeCell ref="K20:K21"/>
    <mergeCell ref="J20:J21"/>
    <mergeCell ref="I20:I21"/>
    <mergeCell ref="H20:H21"/>
    <mergeCell ref="H13:P18"/>
    <mergeCell ref="D9:Q9"/>
    <mergeCell ref="D13:F13"/>
    <mergeCell ref="G20:G21"/>
    <mergeCell ref="F20:F21"/>
    <mergeCell ref="N20:O20"/>
    <mergeCell ref="Q20:Q21"/>
  </mergeCells>
  <conditionalFormatting sqref="E30:Q30">
    <cfRule type="cellIs" dxfId="84" priority="1" operator="equal">
      <formula>"❌"</formula>
    </cfRule>
    <cfRule type="cellIs" dxfId="83" priority="2" operator="equal">
      <formula>"✔"</formula>
    </cfRule>
  </conditionalFormatting>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F1A6-B053-485B-912D-5D97B9BE2AA9}">
  <sheetPr>
    <tabColor rgb="FFFF0000"/>
  </sheetPr>
  <dimension ref="A1:Q43"/>
  <sheetViews>
    <sheetView showGridLines="0" zoomScaleNormal="100" workbookViewId="0">
      <selection activeCell="D31" sqref="D31"/>
    </sheetView>
  </sheetViews>
  <sheetFormatPr baseColWidth="10" defaultRowHeight="14.4" x14ac:dyDescent="0.3"/>
  <cols>
    <col min="1" max="4" width="11.5546875" style="2"/>
    <col min="5" max="5" width="34.5546875" style="2" bestFit="1" customWidth="1"/>
    <col min="6" max="16384" width="11.5546875" style="2"/>
  </cols>
  <sheetData>
    <row r="1" spans="1:17" s="1" customFormat="1" x14ac:dyDescent="0.3"/>
    <row r="2" spans="1:17" s="1" customFormat="1" x14ac:dyDescent="0.3">
      <c r="A2" s="2"/>
      <c r="B2" s="2"/>
      <c r="C2" s="2"/>
      <c r="D2" s="2"/>
      <c r="E2" s="90" t="s">
        <v>1</v>
      </c>
      <c r="F2" s="90"/>
      <c r="G2" s="90"/>
      <c r="H2" s="90"/>
      <c r="I2" s="90"/>
      <c r="J2" s="90"/>
      <c r="K2" s="90"/>
      <c r="L2" s="90"/>
      <c r="M2" s="90"/>
      <c r="N2" s="90"/>
      <c r="O2" s="5"/>
      <c r="P2" s="5"/>
      <c r="Q2" s="5"/>
    </row>
    <row r="3" spans="1:17" s="1" customFormat="1" x14ac:dyDescent="0.3">
      <c r="A3" s="2"/>
      <c r="B3" s="2"/>
      <c r="C3" s="2"/>
      <c r="D3" s="2"/>
      <c r="E3" s="90"/>
      <c r="F3" s="90"/>
      <c r="G3" s="90"/>
      <c r="H3" s="90"/>
      <c r="I3" s="90"/>
      <c r="J3" s="90"/>
      <c r="K3" s="90"/>
      <c r="L3" s="90"/>
      <c r="M3" s="90"/>
      <c r="N3" s="90"/>
      <c r="O3" s="5"/>
      <c r="P3" s="5"/>
      <c r="Q3" s="5"/>
    </row>
    <row r="4" spans="1:17" s="1" customFormat="1" x14ac:dyDescent="0.3">
      <c r="A4" s="2"/>
      <c r="B4" s="2"/>
      <c r="C4" s="2"/>
      <c r="D4" s="2"/>
      <c r="E4" s="90"/>
      <c r="F4" s="90"/>
      <c r="G4" s="90"/>
      <c r="H4" s="90"/>
      <c r="I4" s="90"/>
      <c r="J4" s="90"/>
      <c r="K4" s="90"/>
      <c r="L4" s="90"/>
      <c r="M4" s="90"/>
      <c r="N4" s="90"/>
      <c r="O4" s="5"/>
      <c r="P4" s="5"/>
      <c r="Q4" s="5"/>
    </row>
    <row r="5" spans="1:17" s="1" customFormat="1" x14ac:dyDescent="0.3">
      <c r="A5" s="2"/>
      <c r="B5" s="2"/>
      <c r="C5" s="2"/>
      <c r="D5" s="2"/>
      <c r="E5" s="90"/>
      <c r="F5" s="90"/>
      <c r="G5" s="90"/>
      <c r="H5" s="90"/>
      <c r="I5" s="90"/>
      <c r="J5" s="90"/>
      <c r="K5" s="90"/>
      <c r="L5" s="90"/>
      <c r="M5" s="90"/>
      <c r="N5" s="90"/>
      <c r="O5" s="5"/>
      <c r="P5" s="5"/>
      <c r="Q5" s="5"/>
    </row>
    <row r="6" spans="1:17" s="1" customFormat="1" x14ac:dyDescent="0.3">
      <c r="A6" s="2"/>
      <c r="B6" s="2"/>
      <c r="C6" s="2"/>
      <c r="D6" s="2"/>
      <c r="E6" s="90"/>
      <c r="F6" s="90"/>
      <c r="G6" s="90"/>
      <c r="H6" s="90"/>
      <c r="I6" s="90"/>
      <c r="J6" s="90"/>
      <c r="K6" s="90"/>
      <c r="L6" s="90"/>
      <c r="M6" s="90"/>
      <c r="N6" s="90"/>
      <c r="O6" s="5"/>
      <c r="P6" s="5"/>
      <c r="Q6" s="5"/>
    </row>
    <row r="7" spans="1:17" s="1" customFormat="1" ht="11.4" customHeight="1" x14ac:dyDescent="0.3"/>
    <row r="8" spans="1:17" ht="7.8" customHeight="1" thickBot="1" x14ac:dyDescent="0.35"/>
    <row r="9" spans="1:17" ht="27.6" customHeight="1" thickBot="1" x14ac:dyDescent="0.35">
      <c r="D9" s="117" t="s">
        <v>18</v>
      </c>
      <c r="E9" s="118"/>
      <c r="F9" s="118"/>
      <c r="G9" s="118"/>
      <c r="H9" s="118"/>
      <c r="I9" s="118"/>
      <c r="J9" s="118"/>
      <c r="K9" s="118"/>
      <c r="L9" s="118"/>
      <c r="M9" s="118"/>
      <c r="N9" s="118"/>
      <c r="O9" s="118"/>
      <c r="P9" s="118"/>
      <c r="Q9" s="119"/>
    </row>
    <row r="10" spans="1:17" ht="9" customHeight="1" thickBot="1" x14ac:dyDescent="0.35"/>
    <row r="11" spans="1:17" ht="16.8" customHeight="1" thickBot="1" x14ac:dyDescent="0.35">
      <c r="D11" s="9" t="s">
        <v>17</v>
      </c>
      <c r="E11" s="8"/>
    </row>
    <row r="12" spans="1:17" ht="16.8" customHeight="1" thickBot="1" x14ac:dyDescent="0.35">
      <c r="D12" s="15"/>
      <c r="E12" s="14"/>
    </row>
    <row r="13" spans="1:17" ht="13.2" customHeight="1" x14ac:dyDescent="0.8">
      <c r="A13" s="7"/>
      <c r="B13" s="6"/>
      <c r="C13" s="6"/>
      <c r="D13" s="120" t="s">
        <v>22</v>
      </c>
      <c r="E13" s="121"/>
      <c r="F13" s="122"/>
      <c r="G13" s="6"/>
      <c r="H13" s="108" t="s">
        <v>39</v>
      </c>
      <c r="I13" s="109"/>
      <c r="J13" s="109"/>
      <c r="K13" s="109"/>
      <c r="L13" s="109"/>
      <c r="M13" s="109"/>
      <c r="N13" s="109"/>
      <c r="O13" s="109"/>
      <c r="P13" s="110"/>
    </row>
    <row r="14" spans="1:17" ht="14.4" customHeight="1" x14ac:dyDescent="0.8">
      <c r="A14" s="7"/>
      <c r="B14" s="6"/>
      <c r="C14" s="6"/>
      <c r="D14" s="16" t="s">
        <v>16</v>
      </c>
      <c r="E14" s="13" t="s">
        <v>6</v>
      </c>
      <c r="F14" s="17" t="s">
        <v>8</v>
      </c>
      <c r="G14" s="6"/>
      <c r="H14" s="111"/>
      <c r="I14" s="112"/>
      <c r="J14" s="112"/>
      <c r="K14" s="112"/>
      <c r="L14" s="112"/>
      <c r="M14" s="112"/>
      <c r="N14" s="112"/>
      <c r="O14" s="112"/>
      <c r="P14" s="113"/>
    </row>
    <row r="15" spans="1:17" ht="14.4" customHeight="1" x14ac:dyDescent="0.8">
      <c r="A15" s="7"/>
      <c r="B15" s="6"/>
      <c r="C15" s="6"/>
      <c r="D15" s="18" t="s">
        <v>13</v>
      </c>
      <c r="E15" s="4">
        <v>30</v>
      </c>
      <c r="F15" s="19">
        <v>0.2</v>
      </c>
      <c r="G15" s="6"/>
      <c r="H15" s="111"/>
      <c r="I15" s="112"/>
      <c r="J15" s="112"/>
      <c r="K15" s="112"/>
      <c r="L15" s="112"/>
      <c r="M15" s="112"/>
      <c r="N15" s="112"/>
      <c r="O15" s="112"/>
      <c r="P15" s="113"/>
    </row>
    <row r="16" spans="1:17" ht="15.6" customHeight="1" x14ac:dyDescent="0.8">
      <c r="A16" s="7"/>
      <c r="B16" s="6"/>
      <c r="C16" s="6"/>
      <c r="D16" s="18" t="s">
        <v>14</v>
      </c>
      <c r="E16" s="4">
        <v>20</v>
      </c>
      <c r="F16" s="19">
        <v>0.15</v>
      </c>
      <c r="G16" s="6"/>
      <c r="H16" s="111"/>
      <c r="I16" s="112"/>
      <c r="J16" s="112"/>
      <c r="K16" s="112"/>
      <c r="L16" s="112"/>
      <c r="M16" s="112"/>
      <c r="N16" s="112"/>
      <c r="O16" s="112"/>
      <c r="P16" s="113"/>
    </row>
    <row r="17" spans="1:17" ht="13.8" customHeight="1" x14ac:dyDescent="0.8">
      <c r="A17" s="7"/>
      <c r="B17" s="6"/>
      <c r="C17" s="6"/>
      <c r="D17" s="18" t="s">
        <v>15</v>
      </c>
      <c r="E17" s="4">
        <v>10</v>
      </c>
      <c r="F17" s="19">
        <v>0.05</v>
      </c>
      <c r="G17" s="6"/>
      <c r="H17" s="111"/>
      <c r="I17" s="112"/>
      <c r="J17" s="112"/>
      <c r="K17" s="112"/>
      <c r="L17" s="112"/>
      <c r="M17" s="112"/>
      <c r="N17" s="112"/>
      <c r="O17" s="112"/>
      <c r="P17" s="113"/>
    </row>
    <row r="18" spans="1:17" ht="13.2" customHeight="1" thickBot="1" x14ac:dyDescent="0.85">
      <c r="A18" s="7"/>
      <c r="B18" s="6"/>
      <c r="C18" s="6"/>
      <c r="D18" s="20" t="s">
        <v>34</v>
      </c>
      <c r="E18" s="10">
        <v>15</v>
      </c>
      <c r="F18" s="21">
        <v>0.1</v>
      </c>
      <c r="G18" s="6"/>
      <c r="H18" s="114"/>
      <c r="I18" s="115"/>
      <c r="J18" s="115"/>
      <c r="K18" s="115"/>
      <c r="L18" s="115"/>
      <c r="M18" s="115"/>
      <c r="N18" s="115"/>
      <c r="O18" s="115"/>
      <c r="P18" s="116"/>
    </row>
    <row r="19" spans="1:17" ht="13.2" customHeight="1" thickBot="1" x14ac:dyDescent="0.35"/>
    <row r="20" spans="1:17" ht="24.6" customHeight="1" x14ac:dyDescent="0.8">
      <c r="A20" s="7"/>
      <c r="B20" s="6"/>
      <c r="C20" s="6"/>
      <c r="D20" s="102" t="s">
        <v>2</v>
      </c>
      <c r="E20" s="104" t="s">
        <v>3</v>
      </c>
      <c r="F20" s="104" t="s">
        <v>4</v>
      </c>
      <c r="G20" s="104" t="s">
        <v>5</v>
      </c>
      <c r="H20" s="104" t="s">
        <v>25</v>
      </c>
      <c r="I20" s="104" t="s">
        <v>6</v>
      </c>
      <c r="J20" s="104" t="s">
        <v>20</v>
      </c>
      <c r="K20" s="104" t="s">
        <v>7</v>
      </c>
      <c r="L20" s="104" t="s">
        <v>19</v>
      </c>
      <c r="M20" s="106" t="s">
        <v>9</v>
      </c>
      <c r="N20" s="127" t="s">
        <v>10</v>
      </c>
      <c r="O20" s="127"/>
      <c r="P20" s="106" t="s">
        <v>11</v>
      </c>
      <c r="Q20" s="125" t="s">
        <v>12</v>
      </c>
    </row>
    <row r="21" spans="1:17" ht="14.4" customHeight="1" x14ac:dyDescent="0.3">
      <c r="B21" s="6"/>
      <c r="C21" s="6"/>
      <c r="D21" s="103"/>
      <c r="E21" s="105"/>
      <c r="F21" s="105"/>
      <c r="G21" s="105"/>
      <c r="H21" s="105"/>
      <c r="I21" s="105"/>
      <c r="J21" s="105"/>
      <c r="K21" s="105"/>
      <c r="L21" s="105"/>
      <c r="M21" s="107"/>
      <c r="N21" s="13" t="s">
        <v>21</v>
      </c>
      <c r="O21" s="13" t="s">
        <v>40</v>
      </c>
      <c r="P21" s="107"/>
      <c r="Q21" s="126"/>
    </row>
    <row r="22" spans="1:17" ht="14.4" customHeight="1" x14ac:dyDescent="0.3">
      <c r="B22" s="6"/>
      <c r="C22" s="6"/>
      <c r="D22" s="22">
        <v>1001</v>
      </c>
      <c r="E22" s="3" t="str">
        <f>+VLOOKUP(D22,$D$34:$I$43,2,FALSE)</f>
        <v>Gimenez Acosta, Matias Pedro</v>
      </c>
      <c r="F22" s="3" t="str">
        <f>+VLOOKUP($D22,$D$34:$I$43,4,FALSE)</f>
        <v>Vendedor</v>
      </c>
      <c r="G22" s="4">
        <v>160</v>
      </c>
      <c r="H22" s="4" t="str">
        <f>+VLOOKUP($D22,$D$34:$I$43,6,FALSE)</f>
        <v>Si</v>
      </c>
      <c r="I22" s="4">
        <f>+VLOOKUP(F22,$D$14:$F$18,2,FALSE)</f>
        <v>15</v>
      </c>
      <c r="J22" s="24">
        <f>+VLOOKUP($D22,$D$34:$I$43,5,FALSE)</f>
        <v>2000000</v>
      </c>
      <c r="K22" s="32" t="str">
        <f>+VLOOKUP($D22,$D$34:$I$43,3,FALSE)</f>
        <v>Soltero</v>
      </c>
      <c r="L22" s="11">
        <f>+VLOOKUP(F22,$D$14:$F$18,3,FALSE)</f>
        <v>0.1</v>
      </c>
      <c r="M22" s="24">
        <f>+G22*I22+J22+(J22*L22)</f>
        <v>2202400</v>
      </c>
      <c r="N22" s="24">
        <f>+M22*9%</f>
        <v>198216</v>
      </c>
      <c r="O22" s="24">
        <f>+M22*10%</f>
        <v>220240</v>
      </c>
      <c r="P22" s="33">
        <f>+N22+O22</f>
        <v>418456</v>
      </c>
      <c r="Q22" s="34">
        <f>+M22-P22</f>
        <v>1783944</v>
      </c>
    </row>
    <row r="23" spans="1:17" ht="14.4" customHeight="1" x14ac:dyDescent="0.3">
      <c r="B23" s="6"/>
      <c r="C23" s="6"/>
      <c r="D23" s="22">
        <v>1002</v>
      </c>
      <c r="E23" s="3" t="str">
        <f t="shared" ref="E23:E29" si="0">+VLOOKUP(D23,$D$34:$I$43,2,FALSE)</f>
        <v>Riquelme Ortigoza, Juan Jose</v>
      </c>
      <c r="F23" s="3" t="str">
        <f t="shared" ref="F23:F29" si="1">+VLOOKUP($D23,$D$34:$I$43,4,FALSE)</f>
        <v>Vendedor</v>
      </c>
      <c r="G23" s="4">
        <v>160</v>
      </c>
      <c r="H23" s="4" t="str">
        <f t="shared" ref="H23:H29" si="2">+VLOOKUP($D23,$D$34:$I$43,6,FALSE)</f>
        <v>Si</v>
      </c>
      <c r="I23" s="4">
        <f t="shared" ref="I23:I29" si="3">+VLOOKUP(F23,$D$14:$F$18,2,FALSE)</f>
        <v>15</v>
      </c>
      <c r="J23" s="24">
        <f t="shared" ref="J23:J29" si="4">+VLOOKUP($D23,$D$34:$I$43,5,FALSE)</f>
        <v>2000000</v>
      </c>
      <c r="K23" s="32" t="str">
        <f t="shared" ref="K23:K29" si="5">+VLOOKUP($D23,$D$34:$I$43,3,FALSE)</f>
        <v>Soltero</v>
      </c>
      <c r="L23" s="11">
        <f t="shared" ref="L23:L29" si="6">+VLOOKUP(F23,$D$14:$F$18,3,FALSE)</f>
        <v>0.1</v>
      </c>
      <c r="M23" s="24">
        <f t="shared" ref="M23:M29" si="7">+G23*I23+J23+(J23*L23)</f>
        <v>2202400</v>
      </c>
      <c r="N23" s="24">
        <f t="shared" ref="N23:N29" si="8">+M23*9%</f>
        <v>198216</v>
      </c>
      <c r="O23" s="24">
        <f t="shared" ref="O23:O29" si="9">+M23*10%</f>
        <v>220240</v>
      </c>
      <c r="P23" s="33">
        <f t="shared" ref="P23:P29" si="10">+N23+O23</f>
        <v>418456</v>
      </c>
      <c r="Q23" s="34">
        <f t="shared" ref="Q23:Q29" si="11">+M23-P23</f>
        <v>1783944</v>
      </c>
    </row>
    <row r="24" spans="1:17" ht="14.4" customHeight="1" x14ac:dyDescent="0.3">
      <c r="B24" s="6"/>
      <c r="C24" s="6"/>
      <c r="D24" s="22">
        <v>1003</v>
      </c>
      <c r="E24" s="3" t="str">
        <f t="shared" si="0"/>
        <v>Baez Mnedieta, Wilson Aloso</v>
      </c>
      <c r="F24" s="3" t="str">
        <f t="shared" si="1"/>
        <v>Vendedor</v>
      </c>
      <c r="G24" s="4">
        <v>182</v>
      </c>
      <c r="H24" s="4" t="str">
        <f t="shared" si="2"/>
        <v>Si</v>
      </c>
      <c r="I24" s="4">
        <f t="shared" si="3"/>
        <v>15</v>
      </c>
      <c r="J24" s="24">
        <f t="shared" si="4"/>
        <v>2000000</v>
      </c>
      <c r="K24" s="32" t="str">
        <f t="shared" si="5"/>
        <v>Casado</v>
      </c>
      <c r="L24" s="11">
        <f t="shared" si="6"/>
        <v>0.1</v>
      </c>
      <c r="M24" s="24">
        <f t="shared" si="7"/>
        <v>2202730</v>
      </c>
      <c r="N24" s="24">
        <f t="shared" si="8"/>
        <v>198245.69999999998</v>
      </c>
      <c r="O24" s="24">
        <f t="shared" si="9"/>
        <v>220273</v>
      </c>
      <c r="P24" s="33">
        <f t="shared" si="10"/>
        <v>418518.69999999995</v>
      </c>
      <c r="Q24" s="34">
        <f t="shared" si="11"/>
        <v>1784211.3</v>
      </c>
    </row>
    <row r="25" spans="1:17" ht="14.4" customHeight="1" x14ac:dyDescent="0.3">
      <c r="B25" s="6"/>
      <c r="C25" s="6"/>
      <c r="D25" s="22">
        <v>1004</v>
      </c>
      <c r="E25" s="3" t="str">
        <f t="shared" si="0"/>
        <v>Cantero Gonzalez, Pablo Mateo</v>
      </c>
      <c r="F25" s="3" t="str">
        <f t="shared" si="1"/>
        <v>Gerente</v>
      </c>
      <c r="G25" s="4">
        <v>182</v>
      </c>
      <c r="H25" s="4" t="str">
        <f t="shared" si="2"/>
        <v>Si</v>
      </c>
      <c r="I25" s="4">
        <f t="shared" si="3"/>
        <v>30</v>
      </c>
      <c r="J25" s="24">
        <f t="shared" si="4"/>
        <v>5000000</v>
      </c>
      <c r="K25" s="32" t="str">
        <f t="shared" si="5"/>
        <v>Casado</v>
      </c>
      <c r="L25" s="11">
        <f t="shared" si="6"/>
        <v>0.2</v>
      </c>
      <c r="M25" s="24">
        <f t="shared" si="7"/>
        <v>6005460</v>
      </c>
      <c r="N25" s="24">
        <f t="shared" si="8"/>
        <v>540491.4</v>
      </c>
      <c r="O25" s="24">
        <f t="shared" si="9"/>
        <v>600546</v>
      </c>
      <c r="P25" s="33">
        <f t="shared" si="10"/>
        <v>1141037.3999999999</v>
      </c>
      <c r="Q25" s="34">
        <f t="shared" si="11"/>
        <v>4864422.5999999996</v>
      </c>
    </row>
    <row r="26" spans="1:17" ht="14.4" customHeight="1" x14ac:dyDescent="0.3">
      <c r="B26" s="6"/>
      <c r="C26" s="6"/>
      <c r="D26" s="22">
        <v>1005</v>
      </c>
      <c r="E26" s="3" t="str">
        <f t="shared" si="0"/>
        <v>Escobar Giménez, Maria Helena</v>
      </c>
      <c r="F26" s="3" t="str">
        <f t="shared" si="1"/>
        <v>Contador</v>
      </c>
      <c r="G26" s="4">
        <v>160</v>
      </c>
      <c r="H26" s="4" t="str">
        <f t="shared" si="2"/>
        <v>No</v>
      </c>
      <c r="I26" s="4">
        <f t="shared" si="3"/>
        <v>20</v>
      </c>
      <c r="J26" s="24">
        <f t="shared" si="4"/>
        <v>3000000</v>
      </c>
      <c r="K26" s="32" t="str">
        <f t="shared" si="5"/>
        <v>Soltero</v>
      </c>
      <c r="L26" s="11">
        <f t="shared" si="6"/>
        <v>0.15</v>
      </c>
      <c r="M26" s="24">
        <f t="shared" si="7"/>
        <v>3453200</v>
      </c>
      <c r="N26" s="24">
        <f t="shared" si="8"/>
        <v>310788</v>
      </c>
      <c r="O26" s="24">
        <f t="shared" si="9"/>
        <v>345320</v>
      </c>
      <c r="P26" s="33">
        <f t="shared" si="10"/>
        <v>656108</v>
      </c>
      <c r="Q26" s="34">
        <f t="shared" si="11"/>
        <v>2797092</v>
      </c>
    </row>
    <row r="27" spans="1:17" ht="14.4" customHeight="1" x14ac:dyDescent="0.3">
      <c r="B27" s="6"/>
      <c r="C27" s="6"/>
      <c r="D27" s="22">
        <v>1006</v>
      </c>
      <c r="E27" s="3" t="str">
        <f t="shared" si="0"/>
        <v>Mirnada Paredes, Claudia Analía</v>
      </c>
      <c r="F27" s="3" t="str">
        <f t="shared" si="1"/>
        <v>Secretaria</v>
      </c>
      <c r="G27" s="4">
        <v>182</v>
      </c>
      <c r="H27" s="4" t="str">
        <f t="shared" si="2"/>
        <v>No</v>
      </c>
      <c r="I27" s="4">
        <f t="shared" si="3"/>
        <v>10</v>
      </c>
      <c r="J27" s="24">
        <f t="shared" si="4"/>
        <v>1500000</v>
      </c>
      <c r="K27" s="32" t="str">
        <f t="shared" si="5"/>
        <v>Casado</v>
      </c>
      <c r="L27" s="11">
        <f t="shared" si="6"/>
        <v>0.05</v>
      </c>
      <c r="M27" s="24">
        <f t="shared" si="7"/>
        <v>1576820</v>
      </c>
      <c r="N27" s="24">
        <f t="shared" si="8"/>
        <v>141913.79999999999</v>
      </c>
      <c r="O27" s="24">
        <f t="shared" si="9"/>
        <v>157682</v>
      </c>
      <c r="P27" s="33">
        <f t="shared" si="10"/>
        <v>299595.8</v>
      </c>
      <c r="Q27" s="34">
        <f t="shared" si="11"/>
        <v>1277224.2</v>
      </c>
    </row>
    <row r="28" spans="1:17" ht="14.4" customHeight="1" x14ac:dyDescent="0.3">
      <c r="B28" s="6"/>
      <c r="C28" s="6"/>
      <c r="D28" s="22">
        <v>1007</v>
      </c>
      <c r="E28" s="3" t="str">
        <f t="shared" si="0"/>
        <v>Ramirez Gaona, Liz María</v>
      </c>
      <c r="F28" s="3" t="str">
        <f t="shared" si="1"/>
        <v>Gerente</v>
      </c>
      <c r="G28" s="4">
        <v>182</v>
      </c>
      <c r="H28" s="4" t="str">
        <f t="shared" si="2"/>
        <v>Si</v>
      </c>
      <c r="I28" s="4">
        <f t="shared" si="3"/>
        <v>30</v>
      </c>
      <c r="J28" s="24">
        <f t="shared" si="4"/>
        <v>5000000</v>
      </c>
      <c r="K28" s="32" t="str">
        <f t="shared" si="5"/>
        <v>Soltero</v>
      </c>
      <c r="L28" s="11">
        <f t="shared" si="6"/>
        <v>0.2</v>
      </c>
      <c r="M28" s="24">
        <f t="shared" si="7"/>
        <v>6005460</v>
      </c>
      <c r="N28" s="24">
        <f t="shared" si="8"/>
        <v>540491.4</v>
      </c>
      <c r="O28" s="24">
        <f t="shared" si="9"/>
        <v>600546</v>
      </c>
      <c r="P28" s="33">
        <f t="shared" si="10"/>
        <v>1141037.3999999999</v>
      </c>
      <c r="Q28" s="34">
        <f t="shared" si="11"/>
        <v>4864422.5999999996</v>
      </c>
    </row>
    <row r="29" spans="1:17" ht="14.4" customHeight="1" thickBot="1" x14ac:dyDescent="0.35">
      <c r="B29" s="6"/>
      <c r="C29" s="6"/>
      <c r="D29" s="26">
        <v>1008</v>
      </c>
      <c r="E29" s="3" t="str">
        <f t="shared" si="0"/>
        <v>Leguizamón González, Beatriz Giannina</v>
      </c>
      <c r="F29" s="3" t="str">
        <f t="shared" si="1"/>
        <v>Vendedor</v>
      </c>
      <c r="G29" s="10">
        <v>160</v>
      </c>
      <c r="H29" s="4" t="str">
        <f t="shared" si="2"/>
        <v>No</v>
      </c>
      <c r="I29" s="4">
        <f t="shared" si="3"/>
        <v>15</v>
      </c>
      <c r="J29" s="24">
        <f t="shared" si="4"/>
        <v>2000000</v>
      </c>
      <c r="K29" s="32" t="str">
        <f t="shared" si="5"/>
        <v>Soltero</v>
      </c>
      <c r="L29" s="11">
        <f t="shared" si="6"/>
        <v>0.1</v>
      </c>
      <c r="M29" s="24">
        <f t="shared" si="7"/>
        <v>2202400</v>
      </c>
      <c r="N29" s="24">
        <f t="shared" si="8"/>
        <v>198216</v>
      </c>
      <c r="O29" s="24">
        <f t="shared" si="9"/>
        <v>220240</v>
      </c>
      <c r="P29" s="33">
        <f t="shared" si="10"/>
        <v>418456</v>
      </c>
      <c r="Q29" s="34">
        <f t="shared" si="11"/>
        <v>1783944</v>
      </c>
    </row>
    <row r="30" spans="1:17" ht="14.4" customHeight="1" x14ac:dyDescent="0.3">
      <c r="B30" s="6"/>
      <c r="C30" s="6"/>
    </row>
    <row r="31" spans="1:17" ht="14.4" customHeight="1" thickBot="1" x14ac:dyDescent="0.35">
      <c r="B31" s="6"/>
      <c r="C31" s="6"/>
    </row>
    <row r="32" spans="1:17" ht="29.4" customHeight="1" thickBot="1" x14ac:dyDescent="0.35">
      <c r="B32" s="6"/>
      <c r="C32" s="6"/>
      <c r="D32" s="117" t="s">
        <v>23</v>
      </c>
      <c r="E32" s="118"/>
      <c r="F32" s="118"/>
      <c r="G32" s="118"/>
      <c r="H32" s="118"/>
      <c r="I32" s="118"/>
      <c r="J32" s="118"/>
      <c r="K32" s="118"/>
      <c r="L32" s="118"/>
      <c r="M32" s="118"/>
      <c r="N32" s="118"/>
      <c r="O32" s="118"/>
      <c r="P32" s="118"/>
      <c r="Q32" s="119"/>
    </row>
    <row r="33" spans="4:9" customFormat="1" ht="14.4" customHeight="1" thickBot="1" x14ac:dyDescent="0.35"/>
    <row r="34" spans="4:9" customFormat="1" ht="14.4" customHeight="1" x14ac:dyDescent="0.3">
      <c r="D34" s="123" t="s">
        <v>2</v>
      </c>
      <c r="E34" s="106" t="s">
        <v>3</v>
      </c>
      <c r="F34" s="106" t="s">
        <v>24</v>
      </c>
      <c r="G34" s="106" t="s">
        <v>4</v>
      </c>
      <c r="H34" s="106" t="s">
        <v>20</v>
      </c>
      <c r="I34" s="125" t="s">
        <v>25</v>
      </c>
    </row>
    <row r="35" spans="4:9" customFormat="1" ht="14.4" customHeight="1" x14ac:dyDescent="0.3">
      <c r="D35" s="124"/>
      <c r="E35" s="107"/>
      <c r="F35" s="107"/>
      <c r="G35" s="107"/>
      <c r="H35" s="107"/>
      <c r="I35" s="126"/>
    </row>
    <row r="36" spans="4:9" customFormat="1" ht="14.4" customHeight="1" x14ac:dyDescent="0.3">
      <c r="D36" s="22">
        <v>1001</v>
      </c>
      <c r="E36" s="25" t="s">
        <v>26</v>
      </c>
      <c r="F36" s="23" t="s">
        <v>35</v>
      </c>
      <c r="G36" s="23" t="s">
        <v>34</v>
      </c>
      <c r="H36" s="24">
        <v>2000000</v>
      </c>
      <c r="I36" s="27" t="s">
        <v>37</v>
      </c>
    </row>
    <row r="37" spans="4:9" customFormat="1" x14ac:dyDescent="0.3">
      <c r="D37" s="22">
        <v>1002</v>
      </c>
      <c r="E37" s="25" t="s">
        <v>27</v>
      </c>
      <c r="F37" s="23" t="s">
        <v>35</v>
      </c>
      <c r="G37" s="23" t="s">
        <v>34</v>
      </c>
      <c r="H37" s="24">
        <v>2000000</v>
      </c>
      <c r="I37" s="27" t="s">
        <v>37</v>
      </c>
    </row>
    <row r="38" spans="4:9" x14ac:dyDescent="0.3">
      <c r="D38" s="22">
        <v>1003</v>
      </c>
      <c r="E38" s="12" t="s">
        <v>28</v>
      </c>
      <c r="F38" s="4" t="s">
        <v>36</v>
      </c>
      <c r="G38" s="4" t="s">
        <v>34</v>
      </c>
      <c r="H38" s="24">
        <v>2000000</v>
      </c>
      <c r="I38" s="28" t="s">
        <v>37</v>
      </c>
    </row>
    <row r="39" spans="4:9" x14ac:dyDescent="0.3">
      <c r="D39" s="22">
        <v>1004</v>
      </c>
      <c r="E39" s="12" t="s">
        <v>29</v>
      </c>
      <c r="F39" s="4" t="s">
        <v>36</v>
      </c>
      <c r="G39" s="4" t="s">
        <v>13</v>
      </c>
      <c r="H39" s="24">
        <v>5000000</v>
      </c>
      <c r="I39" s="28" t="s">
        <v>37</v>
      </c>
    </row>
    <row r="40" spans="4:9" x14ac:dyDescent="0.3">
      <c r="D40" s="22">
        <v>1005</v>
      </c>
      <c r="E40" s="12" t="s">
        <v>30</v>
      </c>
      <c r="F40" s="4" t="s">
        <v>35</v>
      </c>
      <c r="G40" s="4" t="s">
        <v>14</v>
      </c>
      <c r="H40" s="24">
        <v>3000000</v>
      </c>
      <c r="I40" s="28" t="s">
        <v>38</v>
      </c>
    </row>
    <row r="41" spans="4:9" x14ac:dyDescent="0.3">
      <c r="D41" s="22">
        <v>1006</v>
      </c>
      <c r="E41" s="12" t="s">
        <v>31</v>
      </c>
      <c r="F41" s="4" t="s">
        <v>36</v>
      </c>
      <c r="G41" s="4" t="s">
        <v>15</v>
      </c>
      <c r="H41" s="24">
        <v>1500000</v>
      </c>
      <c r="I41" s="28" t="s">
        <v>38</v>
      </c>
    </row>
    <row r="42" spans="4:9" x14ac:dyDescent="0.3">
      <c r="D42" s="22">
        <v>1007</v>
      </c>
      <c r="E42" s="12" t="s">
        <v>32</v>
      </c>
      <c r="F42" s="4" t="s">
        <v>35</v>
      </c>
      <c r="G42" s="4" t="s">
        <v>13</v>
      </c>
      <c r="H42" s="24">
        <v>5000000</v>
      </c>
      <c r="I42" s="28" t="s">
        <v>37</v>
      </c>
    </row>
    <row r="43" spans="4:9" ht="15" thickBot="1" x14ac:dyDescent="0.35">
      <c r="D43" s="26">
        <v>1008</v>
      </c>
      <c r="E43" s="29" t="s">
        <v>33</v>
      </c>
      <c r="F43" s="10" t="s">
        <v>35</v>
      </c>
      <c r="G43" s="10" t="s">
        <v>34</v>
      </c>
      <c r="H43" s="30">
        <v>2000000</v>
      </c>
      <c r="I43" s="31" t="s">
        <v>38</v>
      </c>
    </row>
  </sheetData>
  <mergeCells count="24">
    <mergeCell ref="Q20:Q21"/>
    <mergeCell ref="D32:Q32"/>
    <mergeCell ref="D34:D35"/>
    <mergeCell ref="E34:E35"/>
    <mergeCell ref="F34:F35"/>
    <mergeCell ref="G34:G35"/>
    <mergeCell ref="H34:H35"/>
    <mergeCell ref="I34:I35"/>
    <mergeCell ref="J20:J21"/>
    <mergeCell ref="K20:K21"/>
    <mergeCell ref="L20:L21"/>
    <mergeCell ref="M20:M21"/>
    <mergeCell ref="N20:O20"/>
    <mergeCell ref="P20:P21"/>
    <mergeCell ref="E2:N6"/>
    <mergeCell ref="D9:Q9"/>
    <mergeCell ref="D13:F13"/>
    <mergeCell ref="H13:P18"/>
    <mergeCell ref="D20:D21"/>
    <mergeCell ref="E20:E21"/>
    <mergeCell ref="F20:F21"/>
    <mergeCell ref="G20:G21"/>
    <mergeCell ref="H20:H21"/>
    <mergeCell ref="I20:I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02AEA-21DA-4DA1-8E21-76DE582E4ED9}">
  <sheetPr>
    <tabColor rgb="FF009999"/>
  </sheetPr>
  <dimension ref="A1:O32"/>
  <sheetViews>
    <sheetView showGridLines="0" zoomScale="96" zoomScaleNormal="96" workbookViewId="0">
      <selection activeCell="D15" sqref="D15"/>
    </sheetView>
  </sheetViews>
  <sheetFormatPr baseColWidth="10" defaultRowHeight="14.4" x14ac:dyDescent="0.3"/>
  <cols>
    <col min="1" max="1" width="4.33203125" customWidth="1"/>
    <col min="2" max="2" width="20.44140625" bestFit="1" customWidth="1"/>
    <col min="3" max="3" width="26.109375" customWidth="1"/>
    <col min="4" max="15" width="15.88671875" bestFit="1" customWidth="1"/>
    <col min="16" max="16" width="16" bestFit="1" customWidth="1"/>
  </cols>
  <sheetData>
    <row r="1" spans="1:15" s="1" customFormat="1" x14ac:dyDescent="0.3"/>
    <row r="2" spans="1:15" s="1" customFormat="1" x14ac:dyDescent="0.3">
      <c r="A2" s="2"/>
      <c r="B2" s="2"/>
      <c r="C2" s="2"/>
      <c r="D2" s="90" t="s">
        <v>54</v>
      </c>
      <c r="E2" s="90"/>
      <c r="F2" s="90"/>
      <c r="G2" s="90"/>
      <c r="H2" s="90"/>
      <c r="I2" s="90"/>
      <c r="J2" s="90"/>
      <c r="K2" s="90"/>
      <c r="L2" s="90"/>
      <c r="M2" s="90"/>
    </row>
    <row r="3" spans="1:15" s="1" customFormat="1" x14ac:dyDescent="0.3">
      <c r="A3" s="2"/>
      <c r="B3" s="2"/>
      <c r="C3" s="2"/>
      <c r="D3" s="90"/>
      <c r="E3" s="90"/>
      <c r="F3" s="90"/>
      <c r="G3" s="90"/>
      <c r="H3" s="90"/>
      <c r="I3" s="90"/>
      <c r="J3" s="90"/>
      <c r="K3" s="90"/>
      <c r="L3" s="90"/>
      <c r="M3" s="90"/>
    </row>
    <row r="4" spans="1:15" s="1" customFormat="1" x14ac:dyDescent="0.3">
      <c r="A4" s="2"/>
      <c r="B4" s="2"/>
      <c r="C4" s="2"/>
      <c r="D4" s="90"/>
      <c r="E4" s="90"/>
      <c r="F4" s="90"/>
      <c r="G4" s="90"/>
      <c r="H4" s="90"/>
      <c r="I4" s="90"/>
      <c r="J4" s="90"/>
      <c r="K4" s="90"/>
      <c r="L4" s="90"/>
      <c r="M4" s="90"/>
    </row>
    <row r="5" spans="1:15" s="1" customFormat="1" x14ac:dyDescent="0.3">
      <c r="A5" s="2"/>
      <c r="B5" s="2"/>
      <c r="C5" s="2"/>
      <c r="D5" s="90"/>
      <c r="E5" s="90"/>
      <c r="F5" s="90"/>
      <c r="G5" s="90"/>
      <c r="H5" s="90"/>
      <c r="I5" s="90"/>
      <c r="J5" s="90"/>
      <c r="K5" s="90"/>
      <c r="L5" s="90"/>
      <c r="M5" s="90"/>
    </row>
    <row r="6" spans="1:15" s="1" customFormat="1" x14ac:dyDescent="0.3">
      <c r="A6" s="2"/>
      <c r="B6" s="2"/>
      <c r="C6" s="2"/>
      <c r="D6" s="90"/>
      <c r="E6" s="90"/>
      <c r="F6" s="90"/>
      <c r="G6" s="90"/>
      <c r="H6" s="90"/>
      <c r="I6" s="90"/>
      <c r="J6" s="90"/>
      <c r="K6" s="90"/>
      <c r="L6" s="90"/>
      <c r="M6" s="90"/>
    </row>
    <row r="7" spans="1:15" s="1" customFormat="1" x14ac:dyDescent="0.3"/>
    <row r="8" spans="1:15" s="2" customFormat="1" x14ac:dyDescent="0.3"/>
    <row r="9" spans="1:15" s="2" customFormat="1" ht="15" thickBot="1" x14ac:dyDescent="0.35"/>
    <row r="10" spans="1:15" s="2" customFormat="1" ht="15" thickBot="1" x14ac:dyDescent="0.35">
      <c r="B10" s="39" t="s">
        <v>41</v>
      </c>
      <c r="C10" s="43"/>
      <c r="F10" s="156" t="s">
        <v>209</v>
      </c>
      <c r="G10" s="157"/>
      <c r="H10" s="157"/>
      <c r="I10" s="157"/>
      <c r="J10" s="157"/>
      <c r="K10" s="157"/>
      <c r="L10" s="157"/>
      <c r="M10" s="157"/>
    </row>
    <row r="11" spans="1:15" s="2" customFormat="1" ht="15" thickBot="1" x14ac:dyDescent="0.35">
      <c r="F11" s="157"/>
      <c r="G11" s="157"/>
      <c r="H11" s="157"/>
      <c r="I11" s="157"/>
      <c r="J11" s="157"/>
      <c r="K11" s="157"/>
      <c r="L11" s="157"/>
      <c r="M11" s="157"/>
    </row>
    <row r="12" spans="1:15" s="2" customFormat="1" ht="15" thickBot="1" x14ac:dyDescent="0.35">
      <c r="B12" s="39" t="s">
        <v>67</v>
      </c>
      <c r="C12" s="43"/>
      <c r="F12" s="157"/>
      <c r="G12" s="157"/>
      <c r="H12" s="157"/>
      <c r="I12" s="157"/>
      <c r="J12" s="157"/>
      <c r="K12" s="157"/>
      <c r="L12" s="157"/>
      <c r="M12" s="157"/>
    </row>
    <row r="13" spans="1:15" s="2" customFormat="1" ht="15" thickBot="1" x14ac:dyDescent="0.35">
      <c r="F13" s="157"/>
      <c r="G13" s="157"/>
      <c r="H13" s="157"/>
      <c r="I13" s="157"/>
      <c r="J13" s="157"/>
      <c r="K13" s="157"/>
      <c r="L13" s="157"/>
      <c r="M13" s="157"/>
    </row>
    <row r="14" spans="1:15" s="2" customFormat="1" ht="15" thickBot="1" x14ac:dyDescent="0.35">
      <c r="B14" s="39" t="s">
        <v>68</v>
      </c>
      <c r="C14" s="42"/>
      <c r="D14" s="153" t="str">
        <f>_xlfn.IFNA(+IF(OR(VLOOKUP($C$10,Tabla1[#All],MATCH($C$12,Tabla1[#Headers],0),FALSE),VLOOKUP($C$10,Tabla1[#All],MATCH($C$12,Tabla1[#Headers],0),FALSE)),"✔","❌"),"")</f>
        <v/>
      </c>
      <c r="F14" s="148" t="s">
        <v>210</v>
      </c>
      <c r="G14" s="148"/>
      <c r="H14" s="148"/>
      <c r="I14" s="148"/>
      <c r="J14" s="148"/>
      <c r="K14" s="148"/>
      <c r="L14" s="148"/>
      <c r="M14" s="148"/>
    </row>
    <row r="15" spans="1:15" ht="14.4" customHeight="1" x14ac:dyDescent="0.3"/>
    <row r="16" spans="1:15" ht="14.4" customHeight="1" x14ac:dyDescent="0.3">
      <c r="B16" t="s">
        <v>41</v>
      </c>
      <c r="C16" s="38" t="s">
        <v>55</v>
      </c>
      <c r="D16" s="38" t="s">
        <v>56</v>
      </c>
      <c r="E16" s="38" t="s">
        <v>57</v>
      </c>
      <c r="F16" s="38" t="s">
        <v>58</v>
      </c>
      <c r="G16" s="38" t="s">
        <v>59</v>
      </c>
      <c r="H16" s="38" t="s">
        <v>60</v>
      </c>
      <c r="I16" s="38" t="s">
        <v>61</v>
      </c>
      <c r="J16" s="38" t="s">
        <v>62</v>
      </c>
      <c r="K16" s="38" t="s">
        <v>63</v>
      </c>
      <c r="L16" s="38" t="s">
        <v>64</v>
      </c>
      <c r="M16" s="38" t="s">
        <v>65</v>
      </c>
      <c r="N16" s="38" t="s">
        <v>66</v>
      </c>
      <c r="O16" t="s">
        <v>69</v>
      </c>
    </row>
    <row r="17" spans="2:15" ht="14.4" customHeight="1" x14ac:dyDescent="0.3">
      <c r="B17" t="s">
        <v>42</v>
      </c>
      <c r="C17" s="37">
        <v>203881294</v>
      </c>
      <c r="D17" s="37">
        <v>256096115</v>
      </c>
      <c r="E17" s="37">
        <v>291368267</v>
      </c>
      <c r="F17" s="37">
        <v>295635269</v>
      </c>
      <c r="G17" s="37">
        <v>258648736</v>
      </c>
      <c r="H17" s="37">
        <v>181167274</v>
      </c>
      <c r="I17" s="37">
        <v>149842055</v>
      </c>
      <c r="J17" s="37">
        <v>243999775</v>
      </c>
      <c r="K17" s="37">
        <v>111514504</v>
      </c>
      <c r="L17" s="37">
        <v>144189961</v>
      </c>
      <c r="M17" s="37">
        <v>277730942</v>
      </c>
      <c r="N17" s="37">
        <v>230146385</v>
      </c>
      <c r="O17" s="41">
        <f>SUM(C17:N17)</f>
        <v>2644220577</v>
      </c>
    </row>
    <row r="18" spans="2:15" ht="14.4" customHeight="1" x14ac:dyDescent="0.3">
      <c r="B18" t="s">
        <v>43</v>
      </c>
      <c r="C18" s="37">
        <v>204495614</v>
      </c>
      <c r="D18" s="37">
        <v>196732725</v>
      </c>
      <c r="E18" s="37">
        <v>168905009</v>
      </c>
      <c r="F18" s="37">
        <v>195523129</v>
      </c>
      <c r="G18" s="37">
        <v>178902586</v>
      </c>
      <c r="H18" s="37">
        <v>127658325</v>
      </c>
      <c r="I18" s="37">
        <v>132228883</v>
      </c>
      <c r="J18" s="37">
        <v>238973259</v>
      </c>
      <c r="K18" s="37">
        <v>147065430</v>
      </c>
      <c r="L18" s="37">
        <v>229997517</v>
      </c>
      <c r="M18" s="37">
        <v>110496596</v>
      </c>
      <c r="N18" s="37">
        <v>186432807</v>
      </c>
      <c r="O18" s="41">
        <f>SUM(C18:N18)</f>
        <v>2117411880</v>
      </c>
    </row>
    <row r="19" spans="2:15" ht="14.4" customHeight="1" x14ac:dyDescent="0.3">
      <c r="B19" t="s">
        <v>44</v>
      </c>
      <c r="C19" s="37">
        <v>114302621</v>
      </c>
      <c r="D19" s="37">
        <v>151545992</v>
      </c>
      <c r="E19" s="37">
        <v>188312091</v>
      </c>
      <c r="F19" s="37">
        <v>241204638</v>
      </c>
      <c r="G19" s="37">
        <v>244729243</v>
      </c>
      <c r="H19" s="37">
        <v>270509864</v>
      </c>
      <c r="I19" s="37">
        <v>201242335</v>
      </c>
      <c r="J19" s="37">
        <v>240700546</v>
      </c>
      <c r="K19" s="37">
        <v>251830919</v>
      </c>
      <c r="L19" s="37">
        <v>174831705</v>
      </c>
      <c r="M19" s="37">
        <v>157105452</v>
      </c>
      <c r="N19" s="37">
        <v>119158632</v>
      </c>
      <c r="O19" s="41">
        <f>SUM(C19:N19)</f>
        <v>2355474038</v>
      </c>
    </row>
    <row r="20" spans="2:15" ht="14.4" customHeight="1" x14ac:dyDescent="0.3">
      <c r="B20" t="s">
        <v>45</v>
      </c>
      <c r="C20" s="37">
        <v>141536016</v>
      </c>
      <c r="D20" s="37">
        <v>271088780</v>
      </c>
      <c r="E20" s="37">
        <v>254282410</v>
      </c>
      <c r="F20" s="37">
        <v>123867226</v>
      </c>
      <c r="G20" s="37">
        <v>164516698</v>
      </c>
      <c r="H20" s="37">
        <v>162073815</v>
      </c>
      <c r="I20" s="37">
        <v>152170906</v>
      </c>
      <c r="J20" s="37">
        <v>260104588</v>
      </c>
      <c r="K20" s="37">
        <v>121958409</v>
      </c>
      <c r="L20" s="37">
        <v>135833851</v>
      </c>
      <c r="M20" s="37">
        <v>263423529</v>
      </c>
      <c r="N20" s="37">
        <v>120861903</v>
      </c>
      <c r="O20" s="41">
        <f>SUM(C20:N20)</f>
        <v>2171718131</v>
      </c>
    </row>
    <row r="21" spans="2:15" ht="14.4" customHeight="1" x14ac:dyDescent="0.3">
      <c r="B21" t="s">
        <v>46</v>
      </c>
      <c r="C21" s="37">
        <v>277554213</v>
      </c>
      <c r="D21" s="37">
        <v>153137758</v>
      </c>
      <c r="E21" s="37">
        <v>294135757</v>
      </c>
      <c r="F21" s="37">
        <v>281504737</v>
      </c>
      <c r="G21" s="37">
        <v>297558486</v>
      </c>
      <c r="H21" s="37">
        <v>212805898</v>
      </c>
      <c r="I21" s="37">
        <v>194342985</v>
      </c>
      <c r="J21" s="37">
        <v>215336273</v>
      </c>
      <c r="K21" s="37">
        <v>169962349</v>
      </c>
      <c r="L21" s="37">
        <v>179641110</v>
      </c>
      <c r="M21" s="37">
        <v>298067642</v>
      </c>
      <c r="N21" s="37">
        <v>138404039</v>
      </c>
      <c r="O21" s="41">
        <f>SUM(C21:N21)</f>
        <v>2712451247</v>
      </c>
    </row>
    <row r="22" spans="2:15" ht="14.4" customHeight="1" x14ac:dyDescent="0.3">
      <c r="B22" t="s">
        <v>47</v>
      </c>
      <c r="C22" s="37">
        <v>279144262</v>
      </c>
      <c r="D22" s="37">
        <v>173431248</v>
      </c>
      <c r="E22" s="37">
        <v>106745653</v>
      </c>
      <c r="F22" s="37">
        <v>269459132</v>
      </c>
      <c r="G22" s="37">
        <v>125916371</v>
      </c>
      <c r="H22" s="37">
        <v>214124215</v>
      </c>
      <c r="I22" s="37">
        <v>176698637</v>
      </c>
      <c r="J22" s="37">
        <v>157805074</v>
      </c>
      <c r="K22" s="37">
        <v>270587112</v>
      </c>
      <c r="L22" s="37">
        <v>116157835</v>
      </c>
      <c r="M22" s="37">
        <v>218973534</v>
      </c>
      <c r="N22" s="37">
        <v>101999881</v>
      </c>
      <c r="O22" s="41">
        <f>SUM(C22:N22)</f>
        <v>2211042954</v>
      </c>
    </row>
    <row r="23" spans="2:15" ht="14.4" customHeight="1" x14ac:dyDescent="0.3">
      <c r="B23" t="s">
        <v>48</v>
      </c>
      <c r="C23" s="37">
        <v>143142339</v>
      </c>
      <c r="D23" s="37">
        <v>142932333</v>
      </c>
      <c r="E23" s="37">
        <v>167756220</v>
      </c>
      <c r="F23" s="37">
        <v>183816174</v>
      </c>
      <c r="G23" s="37">
        <v>234526395</v>
      </c>
      <c r="H23" s="37">
        <v>152735916</v>
      </c>
      <c r="I23" s="37">
        <v>218177148</v>
      </c>
      <c r="J23" s="37">
        <v>132744981</v>
      </c>
      <c r="K23" s="37">
        <v>223529069</v>
      </c>
      <c r="L23" s="37">
        <v>137902784</v>
      </c>
      <c r="M23" s="37">
        <v>165634631</v>
      </c>
      <c r="N23" s="37">
        <v>294842716</v>
      </c>
      <c r="O23" s="41">
        <f>SUM(C23:N23)</f>
        <v>2197740706</v>
      </c>
    </row>
    <row r="24" spans="2:15" ht="14.4" customHeight="1" x14ac:dyDescent="0.3">
      <c r="B24" t="s">
        <v>49</v>
      </c>
      <c r="C24" s="37">
        <v>238326094</v>
      </c>
      <c r="D24" s="37">
        <v>118052322</v>
      </c>
      <c r="E24" s="37">
        <v>196825559</v>
      </c>
      <c r="F24" s="37">
        <v>162476464</v>
      </c>
      <c r="G24" s="37">
        <v>137239208</v>
      </c>
      <c r="H24" s="37">
        <v>113937530</v>
      </c>
      <c r="I24" s="37">
        <v>119445350</v>
      </c>
      <c r="J24" s="37">
        <v>297514884</v>
      </c>
      <c r="K24" s="37">
        <v>188959281</v>
      </c>
      <c r="L24" s="37">
        <v>277949087</v>
      </c>
      <c r="M24" s="37">
        <v>296894807</v>
      </c>
      <c r="N24" s="37">
        <v>132395274</v>
      </c>
      <c r="O24" s="41">
        <f>SUM(C24:N24)</f>
        <v>2280015860</v>
      </c>
    </row>
    <row r="25" spans="2:15" ht="14.4" customHeight="1" x14ac:dyDescent="0.3">
      <c r="B25" t="s">
        <v>50</v>
      </c>
      <c r="C25" s="37">
        <v>234556152</v>
      </c>
      <c r="D25" s="37">
        <v>273405812</v>
      </c>
      <c r="E25" s="37">
        <v>107812054</v>
      </c>
      <c r="F25" s="37">
        <v>196358814</v>
      </c>
      <c r="G25" s="37">
        <v>225084659</v>
      </c>
      <c r="H25" s="37">
        <v>240464608</v>
      </c>
      <c r="I25" s="37">
        <v>153154487</v>
      </c>
      <c r="J25" s="37">
        <v>210551020</v>
      </c>
      <c r="K25" s="37">
        <v>252252499</v>
      </c>
      <c r="L25" s="37">
        <v>220132513</v>
      </c>
      <c r="M25" s="37">
        <v>134432582</v>
      </c>
      <c r="N25" s="37">
        <v>285357361</v>
      </c>
      <c r="O25" s="41">
        <f>SUM(C25:N25)</f>
        <v>2533562561</v>
      </c>
    </row>
    <row r="26" spans="2:15" ht="14.4" customHeight="1" x14ac:dyDescent="0.3">
      <c r="B26" t="s">
        <v>51</v>
      </c>
      <c r="C26" s="37">
        <v>269695250</v>
      </c>
      <c r="D26" s="37">
        <v>154851860</v>
      </c>
      <c r="E26" s="37">
        <v>147329263</v>
      </c>
      <c r="F26" s="37">
        <v>121998611</v>
      </c>
      <c r="G26" s="37">
        <v>144978681</v>
      </c>
      <c r="H26" s="37">
        <v>280031594</v>
      </c>
      <c r="I26" s="37">
        <v>249213062</v>
      </c>
      <c r="J26" s="37">
        <v>278381936</v>
      </c>
      <c r="K26" s="37">
        <v>189919255</v>
      </c>
      <c r="L26" s="37">
        <v>149161788</v>
      </c>
      <c r="M26" s="37">
        <v>280511294</v>
      </c>
      <c r="N26" s="37">
        <v>208638324</v>
      </c>
      <c r="O26" s="41">
        <f>SUM(C26:N26)</f>
        <v>2474710918</v>
      </c>
    </row>
    <row r="27" spans="2:15" ht="14.4" customHeight="1" x14ac:dyDescent="0.3">
      <c r="B27" t="s">
        <v>52</v>
      </c>
      <c r="C27" s="37">
        <v>157928716</v>
      </c>
      <c r="D27" s="37">
        <v>175540118</v>
      </c>
      <c r="E27" s="37">
        <v>272863763</v>
      </c>
      <c r="F27" s="37">
        <v>288725967</v>
      </c>
      <c r="G27" s="37">
        <v>137935308</v>
      </c>
      <c r="H27" s="37">
        <v>232369684</v>
      </c>
      <c r="I27" s="37">
        <v>281385448</v>
      </c>
      <c r="J27" s="37">
        <v>285873932</v>
      </c>
      <c r="K27" s="37">
        <v>119416480</v>
      </c>
      <c r="L27" s="37">
        <v>147520379</v>
      </c>
      <c r="M27" s="37">
        <v>134676078</v>
      </c>
      <c r="N27" s="37">
        <v>292321791</v>
      </c>
      <c r="O27" s="41">
        <f>SUM(C27:N27)</f>
        <v>2526557664</v>
      </c>
    </row>
    <row r="28" spans="2:15" ht="14.4" customHeight="1" x14ac:dyDescent="0.3">
      <c r="B28" t="s">
        <v>53</v>
      </c>
      <c r="C28" s="37">
        <v>111586862</v>
      </c>
      <c r="D28" s="37">
        <v>195826292</v>
      </c>
      <c r="E28" s="37">
        <v>143043497</v>
      </c>
      <c r="F28" s="37">
        <v>250119887</v>
      </c>
      <c r="G28" s="37">
        <v>121047041</v>
      </c>
      <c r="H28" s="37">
        <v>115523219</v>
      </c>
      <c r="I28" s="37">
        <v>251464959</v>
      </c>
      <c r="J28" s="37">
        <v>228751461</v>
      </c>
      <c r="K28" s="37">
        <v>209312254</v>
      </c>
      <c r="L28" s="37">
        <v>177846864</v>
      </c>
      <c r="M28" s="37">
        <v>138836555</v>
      </c>
      <c r="N28" s="37">
        <v>130491544</v>
      </c>
      <c r="O28" s="41">
        <f>SUM(C28:N28)</f>
        <v>2073850435</v>
      </c>
    </row>
    <row r="29" spans="2:15" ht="14.4" customHeight="1" x14ac:dyDescent="0.3">
      <c r="B29" s="40" t="s">
        <v>69</v>
      </c>
      <c r="C29" s="41">
        <f>SUM(C17:C28)</f>
        <v>2376149433</v>
      </c>
      <c r="D29" s="41">
        <f>SUM(D17:D28)</f>
        <v>2262641355</v>
      </c>
      <c r="E29" s="41">
        <f>SUM(E17:E28)</f>
        <v>2339379543</v>
      </c>
      <c r="F29" s="41">
        <f t="shared" ref="F29:N29" si="0">SUM(F17:F28)</f>
        <v>2610690048</v>
      </c>
      <c r="G29" s="41">
        <f t="shared" si="0"/>
        <v>2271083412</v>
      </c>
      <c r="H29" s="41">
        <f t="shared" si="0"/>
        <v>2303401942</v>
      </c>
      <c r="I29" s="41">
        <f t="shared" si="0"/>
        <v>2279366255</v>
      </c>
      <c r="J29" s="41">
        <f t="shared" si="0"/>
        <v>2790737729</v>
      </c>
      <c r="K29" s="41">
        <f t="shared" si="0"/>
        <v>2256307561</v>
      </c>
      <c r="L29" s="41">
        <f t="shared" si="0"/>
        <v>2091165394</v>
      </c>
      <c r="M29" s="41">
        <f t="shared" si="0"/>
        <v>2476783642</v>
      </c>
      <c r="N29" s="41">
        <f t="shared" si="0"/>
        <v>2241050657</v>
      </c>
      <c r="O29" s="41">
        <f>SUM(C29:N29)</f>
        <v>28298756971</v>
      </c>
    </row>
    <row r="30" spans="2:15" ht="14.4" customHeight="1" x14ac:dyDescent="0.3"/>
    <row r="31" spans="2:15" ht="14.4" customHeight="1" x14ac:dyDescent="0.3"/>
    <row r="32" spans="2:15" ht="14.4" customHeight="1" x14ac:dyDescent="0.3"/>
  </sheetData>
  <mergeCells count="3">
    <mergeCell ref="D2:M6"/>
    <mergeCell ref="F10:M13"/>
    <mergeCell ref="F14:M14"/>
  </mergeCells>
  <phoneticPr fontId="3" type="noConversion"/>
  <conditionalFormatting sqref="D14">
    <cfRule type="cellIs" dxfId="75" priority="2" operator="equal">
      <formula>"✔"</formula>
    </cfRule>
    <cfRule type="cellIs" dxfId="76" priority="1" operator="equal">
      <formula>"❌"</formula>
    </cfRule>
  </conditionalFormatting>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0FE2D-C9BE-4CA5-B26F-8747323DDEF7}">
  <sheetPr>
    <tabColor rgb="FFC00000"/>
  </sheetPr>
  <dimension ref="A1:O32"/>
  <sheetViews>
    <sheetView showGridLines="0" zoomScale="96" zoomScaleNormal="96" workbookViewId="0">
      <selection activeCell="D33" sqref="D33"/>
    </sheetView>
  </sheetViews>
  <sheetFormatPr baseColWidth="10" defaultRowHeight="14.4" x14ac:dyDescent="0.3"/>
  <cols>
    <col min="1" max="1" width="4.33203125" customWidth="1"/>
    <col min="2" max="2" width="20.44140625" bestFit="1" customWidth="1"/>
    <col min="3" max="3" width="26.109375" customWidth="1"/>
    <col min="4" max="15" width="15.88671875" bestFit="1" customWidth="1"/>
    <col min="16" max="16" width="16" bestFit="1" customWidth="1"/>
  </cols>
  <sheetData>
    <row r="1" spans="1:15" s="1" customFormat="1" x14ac:dyDescent="0.3"/>
    <row r="2" spans="1:15" s="1" customFormat="1" x14ac:dyDescent="0.3">
      <c r="A2" s="2"/>
      <c r="B2" s="2"/>
      <c r="C2" s="2"/>
      <c r="D2" s="90" t="s">
        <v>54</v>
      </c>
      <c r="E2" s="90"/>
      <c r="F2" s="90"/>
      <c r="G2" s="90"/>
      <c r="H2" s="90"/>
      <c r="I2" s="90"/>
      <c r="J2" s="90"/>
      <c r="K2" s="90"/>
      <c r="L2" s="90"/>
      <c r="M2" s="90"/>
    </row>
    <row r="3" spans="1:15" s="1" customFormat="1" x14ac:dyDescent="0.3">
      <c r="A3" s="2"/>
      <c r="B3" s="2"/>
      <c r="C3" s="2"/>
      <c r="D3" s="90"/>
      <c r="E3" s="90"/>
      <c r="F3" s="90"/>
      <c r="G3" s="90"/>
      <c r="H3" s="90"/>
      <c r="I3" s="90"/>
      <c r="J3" s="90"/>
      <c r="K3" s="90"/>
      <c r="L3" s="90"/>
      <c r="M3" s="90"/>
    </row>
    <row r="4" spans="1:15" s="1" customFormat="1" x14ac:dyDescent="0.3">
      <c r="A4" s="2"/>
      <c r="B4" s="2"/>
      <c r="C4" s="2"/>
      <c r="D4" s="90"/>
      <c r="E4" s="90"/>
      <c r="F4" s="90"/>
      <c r="G4" s="90"/>
      <c r="H4" s="90"/>
      <c r="I4" s="90"/>
      <c r="J4" s="90"/>
      <c r="K4" s="90"/>
      <c r="L4" s="90"/>
      <c r="M4" s="90"/>
    </row>
    <row r="5" spans="1:15" s="1" customFormat="1" x14ac:dyDescent="0.3">
      <c r="A5" s="2"/>
      <c r="B5" s="2"/>
      <c r="C5" s="2"/>
      <c r="D5" s="90"/>
      <c r="E5" s="90"/>
      <c r="F5" s="90"/>
      <c r="G5" s="90"/>
      <c r="H5" s="90"/>
      <c r="I5" s="90"/>
      <c r="J5" s="90"/>
      <c r="K5" s="90"/>
      <c r="L5" s="90"/>
      <c r="M5" s="90"/>
    </row>
    <row r="6" spans="1:15" s="1" customFormat="1" x14ac:dyDescent="0.3">
      <c r="A6" s="2"/>
      <c r="B6" s="2"/>
      <c r="C6" s="2"/>
      <c r="D6" s="90"/>
      <c r="E6" s="90"/>
      <c r="F6" s="90"/>
      <c r="G6" s="90"/>
      <c r="H6" s="90"/>
      <c r="I6" s="90"/>
      <c r="J6" s="90"/>
      <c r="K6" s="90"/>
      <c r="L6" s="90"/>
      <c r="M6" s="90"/>
    </row>
    <row r="7" spans="1:15" s="1" customFormat="1" x14ac:dyDescent="0.3"/>
    <row r="8" spans="1:15" s="2" customFormat="1" x14ac:dyDescent="0.3"/>
    <row r="9" spans="1:15" s="2" customFormat="1" ht="15" thickBot="1" x14ac:dyDescent="0.35"/>
    <row r="10" spans="1:15" s="2" customFormat="1" ht="15" thickBot="1" x14ac:dyDescent="0.35">
      <c r="B10" s="39" t="s">
        <v>41</v>
      </c>
      <c r="C10" s="43" t="s">
        <v>46</v>
      </c>
      <c r="E10" s="156" t="s">
        <v>209</v>
      </c>
      <c r="F10" s="157"/>
      <c r="G10" s="157"/>
      <c r="H10" s="157"/>
      <c r="I10" s="157"/>
      <c r="J10" s="157"/>
      <c r="K10" s="157"/>
      <c r="L10" s="157"/>
    </row>
    <row r="11" spans="1:15" s="2" customFormat="1" ht="15" thickBot="1" x14ac:dyDescent="0.35">
      <c r="E11" s="157"/>
      <c r="F11" s="157"/>
      <c r="G11" s="157"/>
      <c r="H11" s="157"/>
      <c r="I11" s="157"/>
      <c r="J11" s="157"/>
      <c r="K11" s="157"/>
      <c r="L11" s="157"/>
    </row>
    <row r="12" spans="1:15" s="2" customFormat="1" ht="15" thickBot="1" x14ac:dyDescent="0.35">
      <c r="B12" s="39" t="s">
        <v>67</v>
      </c>
      <c r="C12" s="43" t="s">
        <v>59</v>
      </c>
      <c r="E12" s="157"/>
      <c r="F12" s="157"/>
      <c r="G12" s="157"/>
      <c r="H12" s="157"/>
      <c r="I12" s="157"/>
      <c r="J12" s="157"/>
      <c r="K12" s="157"/>
      <c r="L12" s="157"/>
    </row>
    <row r="13" spans="1:15" s="2" customFormat="1" ht="15" thickBot="1" x14ac:dyDescent="0.35">
      <c r="E13" s="157"/>
      <c r="F13" s="157"/>
      <c r="G13" s="157"/>
      <c r="H13" s="157"/>
      <c r="I13" s="157"/>
      <c r="J13" s="157"/>
      <c r="K13" s="157"/>
      <c r="L13" s="157"/>
    </row>
    <row r="14" spans="1:15" s="2" customFormat="1" ht="15" thickBot="1" x14ac:dyDescent="0.35">
      <c r="B14" s="39" t="s">
        <v>68</v>
      </c>
      <c r="C14" s="42">
        <f>+VLOOKUP($C$10,Tabla17[#All],MATCH($C$12,Tabla17[#Headers],0),FALSE)</f>
        <v>297558486</v>
      </c>
      <c r="E14" s="148" t="s">
        <v>210</v>
      </c>
      <c r="F14" s="148"/>
      <c r="G14" s="148"/>
      <c r="H14" s="148"/>
      <c r="I14" s="148"/>
      <c r="J14" s="148"/>
      <c r="K14" s="148"/>
      <c r="L14" s="148"/>
    </row>
    <row r="15" spans="1:15" ht="14.4" customHeight="1" x14ac:dyDescent="0.3"/>
    <row r="16" spans="1:15" ht="14.4" customHeight="1" x14ac:dyDescent="0.3">
      <c r="B16" t="s">
        <v>41</v>
      </c>
      <c r="C16" s="38" t="s">
        <v>55</v>
      </c>
      <c r="D16" s="38" t="s">
        <v>56</v>
      </c>
      <c r="E16" s="38" t="s">
        <v>57</v>
      </c>
      <c r="F16" s="38" t="s">
        <v>58</v>
      </c>
      <c r="G16" s="38" t="s">
        <v>59</v>
      </c>
      <c r="H16" s="38" t="s">
        <v>60</v>
      </c>
      <c r="I16" s="38" t="s">
        <v>61</v>
      </c>
      <c r="J16" s="38" t="s">
        <v>62</v>
      </c>
      <c r="K16" s="38" t="s">
        <v>63</v>
      </c>
      <c r="L16" s="38" t="s">
        <v>64</v>
      </c>
      <c r="M16" s="38" t="s">
        <v>65</v>
      </c>
      <c r="N16" s="38" t="s">
        <v>66</v>
      </c>
      <c r="O16" t="s">
        <v>69</v>
      </c>
    </row>
    <row r="17" spans="2:15" ht="14.4" customHeight="1" x14ac:dyDescent="0.3">
      <c r="B17" t="s">
        <v>42</v>
      </c>
      <c r="C17" s="37">
        <v>203881294</v>
      </c>
      <c r="D17" s="37">
        <v>256096115</v>
      </c>
      <c r="E17" s="37">
        <v>291368267</v>
      </c>
      <c r="F17" s="37">
        <v>295635269</v>
      </c>
      <c r="G17" s="37">
        <v>258648736</v>
      </c>
      <c r="H17" s="37">
        <v>181167274</v>
      </c>
      <c r="I17" s="37">
        <v>149842055</v>
      </c>
      <c r="J17" s="37">
        <v>243999775</v>
      </c>
      <c r="K17" s="37">
        <v>111514504</v>
      </c>
      <c r="L17" s="37">
        <v>144189961</v>
      </c>
      <c r="M17" s="37">
        <v>277730942</v>
      </c>
      <c r="N17" s="37">
        <v>230146385</v>
      </c>
      <c r="O17" s="41">
        <f>SUM(C17:N17)</f>
        <v>2644220577</v>
      </c>
    </row>
    <row r="18" spans="2:15" ht="14.4" customHeight="1" x14ac:dyDescent="0.3">
      <c r="B18" t="s">
        <v>43</v>
      </c>
      <c r="C18" s="37">
        <v>204495614</v>
      </c>
      <c r="D18" s="37">
        <v>196732725</v>
      </c>
      <c r="E18" s="37">
        <v>168905009</v>
      </c>
      <c r="F18" s="37">
        <v>195523129</v>
      </c>
      <c r="G18" s="37">
        <v>178902586</v>
      </c>
      <c r="H18" s="37">
        <v>127658325</v>
      </c>
      <c r="I18" s="37">
        <v>132228883</v>
      </c>
      <c r="J18" s="37">
        <v>238973259</v>
      </c>
      <c r="K18" s="37">
        <v>147065430</v>
      </c>
      <c r="L18" s="37">
        <v>229997517</v>
      </c>
      <c r="M18" s="37">
        <v>110496596</v>
      </c>
      <c r="N18" s="37">
        <v>186432807</v>
      </c>
      <c r="O18" s="41">
        <f>SUM(C18:N18)</f>
        <v>2117411880</v>
      </c>
    </row>
    <row r="19" spans="2:15" ht="14.4" customHeight="1" x14ac:dyDescent="0.3">
      <c r="B19" t="s">
        <v>44</v>
      </c>
      <c r="C19" s="37">
        <v>114302621</v>
      </c>
      <c r="D19" s="37">
        <v>151545992</v>
      </c>
      <c r="E19" s="37">
        <v>188312091</v>
      </c>
      <c r="F19" s="37">
        <v>241204638</v>
      </c>
      <c r="G19" s="37">
        <v>244729243</v>
      </c>
      <c r="H19" s="37">
        <v>270509864</v>
      </c>
      <c r="I19" s="37">
        <v>201242335</v>
      </c>
      <c r="J19" s="37">
        <v>240700546</v>
      </c>
      <c r="K19" s="37">
        <v>251830919</v>
      </c>
      <c r="L19" s="37">
        <v>174831705</v>
      </c>
      <c r="M19" s="37">
        <v>157105452</v>
      </c>
      <c r="N19" s="37">
        <v>119158632</v>
      </c>
      <c r="O19" s="41">
        <f>SUM(C19:N19)</f>
        <v>2355474038</v>
      </c>
    </row>
    <row r="20" spans="2:15" ht="14.4" customHeight="1" x14ac:dyDescent="0.3">
      <c r="B20" t="s">
        <v>45</v>
      </c>
      <c r="C20" s="37">
        <v>141536016</v>
      </c>
      <c r="D20" s="37">
        <v>271088780</v>
      </c>
      <c r="E20" s="37">
        <v>254282410</v>
      </c>
      <c r="F20" s="37">
        <v>123867226</v>
      </c>
      <c r="G20" s="37">
        <v>164516698</v>
      </c>
      <c r="H20" s="37">
        <v>162073815</v>
      </c>
      <c r="I20" s="37">
        <v>152170906</v>
      </c>
      <c r="J20" s="37">
        <v>260104588</v>
      </c>
      <c r="K20" s="37">
        <v>121958409</v>
      </c>
      <c r="L20" s="37">
        <v>135833851</v>
      </c>
      <c r="M20" s="37">
        <v>263423529</v>
      </c>
      <c r="N20" s="37">
        <v>120861903</v>
      </c>
      <c r="O20" s="41">
        <f>SUM(C20:N20)</f>
        <v>2171718131</v>
      </c>
    </row>
    <row r="21" spans="2:15" ht="14.4" customHeight="1" x14ac:dyDescent="0.3">
      <c r="B21" t="s">
        <v>46</v>
      </c>
      <c r="C21" s="37">
        <v>277554213</v>
      </c>
      <c r="D21" s="37">
        <v>153137758</v>
      </c>
      <c r="E21" s="37">
        <v>294135757</v>
      </c>
      <c r="F21" s="37">
        <v>281504737</v>
      </c>
      <c r="G21" s="37">
        <v>297558486</v>
      </c>
      <c r="H21" s="37">
        <v>212805898</v>
      </c>
      <c r="I21" s="37">
        <v>194342985</v>
      </c>
      <c r="J21" s="37">
        <v>215336273</v>
      </c>
      <c r="K21" s="37">
        <v>169962349</v>
      </c>
      <c r="L21" s="37">
        <v>179641110</v>
      </c>
      <c r="M21" s="37">
        <v>298067642</v>
      </c>
      <c r="N21" s="37">
        <v>138404039</v>
      </c>
      <c r="O21" s="41">
        <f>SUM(C21:N21)</f>
        <v>2712451247</v>
      </c>
    </row>
    <row r="22" spans="2:15" ht="14.4" customHeight="1" x14ac:dyDescent="0.3">
      <c r="B22" t="s">
        <v>47</v>
      </c>
      <c r="C22" s="37">
        <v>279144262</v>
      </c>
      <c r="D22" s="37">
        <v>173431248</v>
      </c>
      <c r="E22" s="37">
        <v>106745653</v>
      </c>
      <c r="F22" s="37">
        <v>269459132</v>
      </c>
      <c r="G22" s="37">
        <v>125916371</v>
      </c>
      <c r="H22" s="37">
        <v>214124215</v>
      </c>
      <c r="I22" s="37">
        <v>176698637</v>
      </c>
      <c r="J22" s="37">
        <v>157805074</v>
      </c>
      <c r="K22" s="37">
        <v>270587112</v>
      </c>
      <c r="L22" s="37">
        <v>116157835</v>
      </c>
      <c r="M22" s="37">
        <v>218973534</v>
      </c>
      <c r="N22" s="37">
        <v>101999881</v>
      </c>
      <c r="O22" s="41">
        <f>SUM(C22:N22)</f>
        <v>2211042954</v>
      </c>
    </row>
    <row r="23" spans="2:15" ht="14.4" customHeight="1" x14ac:dyDescent="0.3">
      <c r="B23" t="s">
        <v>48</v>
      </c>
      <c r="C23" s="37">
        <v>143142339</v>
      </c>
      <c r="D23" s="37">
        <v>142932333</v>
      </c>
      <c r="E23" s="37">
        <v>167756220</v>
      </c>
      <c r="F23" s="37">
        <v>183816174</v>
      </c>
      <c r="G23" s="37">
        <v>234526395</v>
      </c>
      <c r="H23" s="37">
        <v>152735916</v>
      </c>
      <c r="I23" s="37">
        <v>218177148</v>
      </c>
      <c r="J23" s="37">
        <v>132744981</v>
      </c>
      <c r="K23" s="37">
        <v>223529069</v>
      </c>
      <c r="L23" s="37">
        <v>137902784</v>
      </c>
      <c r="M23" s="37">
        <v>165634631</v>
      </c>
      <c r="N23" s="37">
        <v>294842716</v>
      </c>
      <c r="O23" s="41">
        <f>SUM(C23:N23)</f>
        <v>2197740706</v>
      </c>
    </row>
    <row r="24" spans="2:15" ht="14.4" customHeight="1" x14ac:dyDescent="0.3">
      <c r="B24" t="s">
        <v>49</v>
      </c>
      <c r="C24" s="37">
        <v>238326094</v>
      </c>
      <c r="D24" s="37">
        <v>118052322</v>
      </c>
      <c r="E24" s="37">
        <v>196825559</v>
      </c>
      <c r="F24" s="37">
        <v>162476464</v>
      </c>
      <c r="G24" s="37">
        <v>137239208</v>
      </c>
      <c r="H24" s="37">
        <v>113937530</v>
      </c>
      <c r="I24" s="37">
        <v>119445350</v>
      </c>
      <c r="J24" s="37">
        <v>297514884</v>
      </c>
      <c r="K24" s="37">
        <v>188959281</v>
      </c>
      <c r="L24" s="37">
        <v>277949087</v>
      </c>
      <c r="M24" s="37">
        <v>296894807</v>
      </c>
      <c r="N24" s="37">
        <v>132395274</v>
      </c>
      <c r="O24" s="41">
        <f>SUM(C24:N24)</f>
        <v>2280015860</v>
      </c>
    </row>
    <row r="25" spans="2:15" ht="14.4" customHeight="1" x14ac:dyDescent="0.3">
      <c r="B25" t="s">
        <v>50</v>
      </c>
      <c r="C25" s="37">
        <v>234556152</v>
      </c>
      <c r="D25" s="37">
        <v>273405812</v>
      </c>
      <c r="E25" s="37">
        <v>107812054</v>
      </c>
      <c r="F25" s="37">
        <v>196358814</v>
      </c>
      <c r="G25" s="37">
        <v>225084659</v>
      </c>
      <c r="H25" s="37">
        <v>240464608</v>
      </c>
      <c r="I25" s="37">
        <v>153154487</v>
      </c>
      <c r="J25" s="37">
        <v>210551020</v>
      </c>
      <c r="K25" s="37">
        <v>252252499</v>
      </c>
      <c r="L25" s="37">
        <v>220132513</v>
      </c>
      <c r="M25" s="37">
        <v>134432582</v>
      </c>
      <c r="N25" s="37">
        <v>285357361</v>
      </c>
      <c r="O25" s="41">
        <f>SUM(C25:N25)</f>
        <v>2533562561</v>
      </c>
    </row>
    <row r="26" spans="2:15" ht="14.4" customHeight="1" x14ac:dyDescent="0.3">
      <c r="B26" t="s">
        <v>51</v>
      </c>
      <c r="C26" s="37">
        <v>269695250</v>
      </c>
      <c r="D26" s="37">
        <v>154851860</v>
      </c>
      <c r="E26" s="37">
        <v>147329263</v>
      </c>
      <c r="F26" s="37">
        <v>121998611</v>
      </c>
      <c r="G26" s="37">
        <v>144978681</v>
      </c>
      <c r="H26" s="37">
        <v>280031594</v>
      </c>
      <c r="I26" s="37">
        <v>249213062</v>
      </c>
      <c r="J26" s="37">
        <v>278381936</v>
      </c>
      <c r="K26" s="37">
        <v>189919255</v>
      </c>
      <c r="L26" s="37">
        <v>149161788</v>
      </c>
      <c r="M26" s="37">
        <v>280511294</v>
      </c>
      <c r="N26" s="37">
        <v>208638324</v>
      </c>
      <c r="O26" s="41">
        <f>SUM(C26:N26)</f>
        <v>2474710918</v>
      </c>
    </row>
    <row r="27" spans="2:15" ht="14.4" customHeight="1" x14ac:dyDescent="0.3">
      <c r="B27" t="s">
        <v>52</v>
      </c>
      <c r="C27" s="37">
        <v>157928716</v>
      </c>
      <c r="D27" s="37">
        <v>175540118</v>
      </c>
      <c r="E27" s="37">
        <v>272863763</v>
      </c>
      <c r="F27" s="37">
        <v>288725967</v>
      </c>
      <c r="G27" s="37">
        <v>137935308</v>
      </c>
      <c r="H27" s="37">
        <v>232369684</v>
      </c>
      <c r="I27" s="37">
        <v>281385448</v>
      </c>
      <c r="J27" s="37">
        <v>285873932</v>
      </c>
      <c r="K27" s="37">
        <v>119416480</v>
      </c>
      <c r="L27" s="37">
        <v>147520379</v>
      </c>
      <c r="M27" s="37">
        <v>134676078</v>
      </c>
      <c r="N27" s="37">
        <v>292321791</v>
      </c>
      <c r="O27" s="41">
        <f>SUM(C27:N27)</f>
        <v>2526557664</v>
      </c>
    </row>
    <row r="28" spans="2:15" ht="14.4" customHeight="1" x14ac:dyDescent="0.3">
      <c r="B28" t="s">
        <v>53</v>
      </c>
      <c r="C28" s="37">
        <v>111586862</v>
      </c>
      <c r="D28" s="37">
        <v>195826292</v>
      </c>
      <c r="E28" s="37">
        <v>143043497</v>
      </c>
      <c r="F28" s="37">
        <v>250119887</v>
      </c>
      <c r="G28" s="37">
        <v>121047041</v>
      </c>
      <c r="H28" s="37">
        <v>115523219</v>
      </c>
      <c r="I28" s="37">
        <v>251464959</v>
      </c>
      <c r="J28" s="37">
        <v>228751461</v>
      </c>
      <c r="K28" s="37">
        <v>209312254</v>
      </c>
      <c r="L28" s="37">
        <v>177846864</v>
      </c>
      <c r="M28" s="37">
        <v>138836555</v>
      </c>
      <c r="N28" s="37">
        <v>130491544</v>
      </c>
      <c r="O28" s="41">
        <f>SUM(C28:N28)</f>
        <v>2073850435</v>
      </c>
    </row>
    <row r="29" spans="2:15" ht="14.4" customHeight="1" x14ac:dyDescent="0.3">
      <c r="B29" s="40" t="s">
        <v>69</v>
      </c>
      <c r="C29" s="41">
        <f>SUM(C17:C28)</f>
        <v>2376149433</v>
      </c>
      <c r="D29" s="41">
        <f>SUM(D17:D28)</f>
        <v>2262641355</v>
      </c>
      <c r="E29" s="41">
        <f>SUM(E17:E28)</f>
        <v>2339379543</v>
      </c>
      <c r="F29" s="41">
        <f t="shared" ref="F29:N29" si="0">SUM(F17:F28)</f>
        <v>2610690048</v>
      </c>
      <c r="G29" s="41">
        <f t="shared" si="0"/>
        <v>2271083412</v>
      </c>
      <c r="H29" s="41">
        <f t="shared" si="0"/>
        <v>2303401942</v>
      </c>
      <c r="I29" s="41">
        <f t="shared" si="0"/>
        <v>2279366255</v>
      </c>
      <c r="J29" s="41">
        <f t="shared" si="0"/>
        <v>2790737729</v>
      </c>
      <c r="K29" s="41">
        <f t="shared" si="0"/>
        <v>2256307561</v>
      </c>
      <c r="L29" s="41">
        <f t="shared" si="0"/>
        <v>2091165394</v>
      </c>
      <c r="M29" s="41">
        <f t="shared" si="0"/>
        <v>2476783642</v>
      </c>
      <c r="N29" s="41">
        <f t="shared" si="0"/>
        <v>2241050657</v>
      </c>
      <c r="O29" s="41">
        <f>SUM(C29:N29)</f>
        <v>28298756971</v>
      </c>
    </row>
    <row r="30" spans="2:15" ht="14.4" customHeight="1" x14ac:dyDescent="0.3"/>
    <row r="31" spans="2:15" ht="14.4" customHeight="1" x14ac:dyDescent="0.3"/>
    <row r="32" spans="2:15" ht="14.4" customHeight="1" x14ac:dyDescent="0.3"/>
  </sheetData>
  <mergeCells count="3">
    <mergeCell ref="D2:M6"/>
    <mergeCell ref="E10:L13"/>
    <mergeCell ref="E14:L14"/>
  </mergeCells>
  <dataValidations count="2">
    <dataValidation type="list" allowBlank="1" showInputMessage="1" showErrorMessage="1" sqref="C10" xr:uid="{12EC6589-153F-43C3-9403-DF945719C9D5}">
      <formula1>$B$17:$B$28</formula1>
    </dataValidation>
    <dataValidation type="list" allowBlank="1" showInputMessage="1" showErrorMessage="1" sqref="C12" xr:uid="{D56EB642-2CD6-42D0-9623-D8E028CA8D86}">
      <formula1>$C$16:$N$16</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7B54-F421-47CA-8041-DCAFA815D49C}">
  <sheetPr>
    <tabColor rgb="FF009999"/>
  </sheetPr>
  <dimension ref="A1:M54"/>
  <sheetViews>
    <sheetView showGridLines="0" topLeftCell="A22" zoomScale="96" zoomScaleNormal="96" workbookViewId="0">
      <selection activeCell="M21" sqref="M21"/>
    </sheetView>
  </sheetViews>
  <sheetFormatPr baseColWidth="10" defaultRowHeight="14.4" x14ac:dyDescent="0.3"/>
  <cols>
    <col min="1" max="1" width="4.33203125" customWidth="1"/>
    <col min="2" max="2" width="20.44140625" bestFit="1" customWidth="1"/>
    <col min="3" max="3" width="26.109375" customWidth="1"/>
    <col min="4" max="15" width="15.88671875" bestFit="1" customWidth="1"/>
    <col min="16" max="16" width="16" bestFit="1" customWidth="1"/>
  </cols>
  <sheetData>
    <row r="1" spans="1:13" s="1" customFormat="1" x14ac:dyDescent="0.3"/>
    <row r="2" spans="1:13" s="1" customFormat="1" x14ac:dyDescent="0.3">
      <c r="A2" s="2"/>
      <c r="B2" s="2"/>
      <c r="C2" s="2"/>
      <c r="D2" s="128" t="s">
        <v>76</v>
      </c>
      <c r="E2" s="128"/>
      <c r="F2" s="128"/>
      <c r="G2" s="128"/>
      <c r="H2" s="128"/>
      <c r="I2" s="128"/>
      <c r="J2" s="128"/>
      <c r="K2" s="128"/>
      <c r="L2" s="128"/>
      <c r="M2" s="128"/>
    </row>
    <row r="3" spans="1:13" s="1" customFormat="1" x14ac:dyDescent="0.3">
      <c r="A3" s="2"/>
      <c r="B3" s="2"/>
      <c r="C3" s="2"/>
      <c r="D3" s="128"/>
      <c r="E3" s="128"/>
      <c r="F3" s="128"/>
      <c r="G3" s="128"/>
      <c r="H3" s="128"/>
      <c r="I3" s="128"/>
      <c r="J3" s="128"/>
      <c r="K3" s="128"/>
      <c r="L3" s="128"/>
      <c r="M3" s="128"/>
    </row>
    <row r="4" spans="1:13" s="1" customFormat="1" x14ac:dyDescent="0.3">
      <c r="A4" s="2"/>
      <c r="B4" s="2"/>
      <c r="C4" s="2"/>
      <c r="D4" s="128"/>
      <c r="E4" s="128"/>
      <c r="F4" s="128"/>
      <c r="G4" s="128"/>
      <c r="H4" s="128"/>
      <c r="I4" s="128"/>
      <c r="J4" s="128"/>
      <c r="K4" s="128"/>
      <c r="L4" s="128"/>
      <c r="M4" s="128"/>
    </row>
    <row r="5" spans="1:13" s="1" customFormat="1" x14ac:dyDescent="0.3">
      <c r="A5" s="2"/>
      <c r="B5" s="2"/>
      <c r="C5" s="2"/>
      <c r="D5" s="128"/>
      <c r="E5" s="128"/>
      <c r="F5" s="128"/>
      <c r="G5" s="128"/>
      <c r="H5" s="128"/>
      <c r="I5" s="128"/>
      <c r="J5" s="128"/>
      <c r="K5" s="128"/>
      <c r="L5" s="128"/>
      <c r="M5" s="128"/>
    </row>
    <row r="6" spans="1:13" s="1" customFormat="1" x14ac:dyDescent="0.3">
      <c r="A6" s="2"/>
      <c r="B6" s="2"/>
      <c r="C6" s="2"/>
      <c r="D6" s="128"/>
      <c r="E6" s="128"/>
      <c r="F6" s="128"/>
      <c r="G6" s="128"/>
      <c r="H6" s="128"/>
      <c r="I6" s="128"/>
      <c r="J6" s="128"/>
      <c r="K6" s="128"/>
      <c r="L6" s="128"/>
      <c r="M6" s="128"/>
    </row>
    <row r="7" spans="1:13" s="1" customFormat="1" x14ac:dyDescent="0.3"/>
    <row r="8" spans="1:13" s="2" customFormat="1" x14ac:dyDescent="0.3"/>
    <row r="9" spans="1:13" s="2" customFormat="1" x14ac:dyDescent="0.3">
      <c r="B9" s="158" t="s">
        <v>211</v>
      </c>
      <c r="C9" s="158"/>
      <c r="D9" s="158"/>
      <c r="E9" s="158"/>
      <c r="F9" s="158"/>
      <c r="G9" s="158"/>
    </row>
    <row r="10" spans="1:13" ht="14.4" customHeight="1" x14ac:dyDescent="0.3">
      <c r="B10" s="158"/>
      <c r="C10" s="158"/>
      <c r="D10" s="158"/>
      <c r="E10" s="158"/>
      <c r="F10" s="158"/>
      <c r="G10" s="158"/>
    </row>
    <row r="11" spans="1:13" ht="14.4" customHeight="1" x14ac:dyDescent="0.3">
      <c r="B11" s="35" t="s">
        <v>41</v>
      </c>
      <c r="C11" s="45" t="s">
        <v>58</v>
      </c>
      <c r="D11" s="45" t="s">
        <v>59</v>
      </c>
      <c r="E11" s="45" t="s">
        <v>60</v>
      </c>
      <c r="F11" s="48" t="s">
        <v>69</v>
      </c>
      <c r="G11" s="48" t="s">
        <v>70</v>
      </c>
      <c r="I11" s="129" t="s">
        <v>75</v>
      </c>
      <c r="J11" s="129"/>
    </row>
    <row r="12" spans="1:13" ht="14.4" customHeight="1" x14ac:dyDescent="0.3">
      <c r="B12" s="36" t="s">
        <v>42</v>
      </c>
      <c r="C12" s="46">
        <v>295635269</v>
      </c>
      <c r="D12" s="46">
        <v>258648736</v>
      </c>
      <c r="E12" s="46">
        <v>181167274</v>
      </c>
      <c r="F12" s="49">
        <f t="shared" ref="F12:F24" si="0">SUM(C12:E12)</f>
        <v>735451279</v>
      </c>
      <c r="G12" s="49" t="s">
        <v>73</v>
      </c>
      <c r="I12" s="49">
        <v>200000000</v>
      </c>
      <c r="J12" s="51" t="s">
        <v>74</v>
      </c>
    </row>
    <row r="13" spans="1:13" x14ac:dyDescent="0.3">
      <c r="B13" s="36" t="s">
        <v>43</v>
      </c>
      <c r="C13" s="46">
        <v>195523129</v>
      </c>
      <c r="D13" s="46">
        <v>178902586</v>
      </c>
      <c r="E13" s="46">
        <v>127658325</v>
      </c>
      <c r="F13" s="49">
        <f t="shared" si="0"/>
        <v>502084040</v>
      </c>
      <c r="G13" s="49" t="s">
        <v>73</v>
      </c>
      <c r="I13" s="49">
        <v>300000000</v>
      </c>
      <c r="J13" s="51" t="s">
        <v>71</v>
      </c>
    </row>
    <row r="14" spans="1:13" x14ac:dyDescent="0.3">
      <c r="B14" s="36" t="s">
        <v>44</v>
      </c>
      <c r="C14" s="46">
        <v>241204638</v>
      </c>
      <c r="D14" s="46">
        <v>244729243</v>
      </c>
      <c r="E14" s="46">
        <v>270509864</v>
      </c>
      <c r="F14" s="49">
        <f t="shared" si="0"/>
        <v>756443745</v>
      </c>
      <c r="G14" s="49" t="s">
        <v>73</v>
      </c>
      <c r="I14" s="49">
        <v>400000000</v>
      </c>
      <c r="J14" s="51" t="s">
        <v>72</v>
      </c>
    </row>
    <row r="15" spans="1:13" x14ac:dyDescent="0.3">
      <c r="B15" s="36" t="s">
        <v>45</v>
      </c>
      <c r="C15" s="46">
        <v>123867226</v>
      </c>
      <c r="D15" s="46">
        <v>164516698</v>
      </c>
      <c r="E15" s="46">
        <v>162073815</v>
      </c>
      <c r="F15" s="49">
        <f t="shared" si="0"/>
        <v>450457739</v>
      </c>
      <c r="G15" s="49" t="s">
        <v>72</v>
      </c>
      <c r="I15" s="49">
        <v>500000000</v>
      </c>
      <c r="J15" s="51" t="s">
        <v>73</v>
      </c>
    </row>
    <row r="16" spans="1:13" x14ac:dyDescent="0.3">
      <c r="B16" s="36" t="s">
        <v>46</v>
      </c>
      <c r="C16" s="46">
        <v>281504737</v>
      </c>
      <c r="D16" s="46">
        <v>297558486</v>
      </c>
      <c r="E16" s="46">
        <v>212805898</v>
      </c>
      <c r="F16" s="49">
        <f t="shared" si="0"/>
        <v>791869121</v>
      </c>
      <c r="G16" s="49" t="s">
        <v>73</v>
      </c>
    </row>
    <row r="17" spans="2:8" x14ac:dyDescent="0.3">
      <c r="B17" s="36" t="s">
        <v>47</v>
      </c>
      <c r="C17" s="46">
        <v>269459132</v>
      </c>
      <c r="D17" s="46">
        <v>125916371</v>
      </c>
      <c r="E17" s="46">
        <v>214124215</v>
      </c>
      <c r="F17" s="49">
        <f t="shared" si="0"/>
        <v>609499718</v>
      </c>
      <c r="G17" s="49" t="s">
        <v>73</v>
      </c>
    </row>
    <row r="18" spans="2:8" x14ac:dyDescent="0.3">
      <c r="B18" s="36" t="s">
        <v>48</v>
      </c>
      <c r="C18" s="46">
        <v>183816174</v>
      </c>
      <c r="D18" s="46">
        <v>234526395</v>
      </c>
      <c r="E18" s="46">
        <v>152735916</v>
      </c>
      <c r="F18" s="49">
        <f t="shared" si="0"/>
        <v>571078485</v>
      </c>
      <c r="G18" s="49" t="s">
        <v>73</v>
      </c>
    </row>
    <row r="19" spans="2:8" x14ac:dyDescent="0.3">
      <c r="B19" s="36" t="s">
        <v>49</v>
      </c>
      <c r="C19" s="46">
        <v>162476464</v>
      </c>
      <c r="D19" s="46">
        <v>137239208</v>
      </c>
      <c r="E19" s="46">
        <v>113937530</v>
      </c>
      <c r="F19" s="49">
        <f t="shared" si="0"/>
        <v>413653202</v>
      </c>
      <c r="G19" s="49" t="s">
        <v>72</v>
      </c>
    </row>
    <row r="20" spans="2:8" x14ac:dyDescent="0.3">
      <c r="B20" s="36" t="s">
        <v>50</v>
      </c>
      <c r="C20" s="46">
        <v>196358814</v>
      </c>
      <c r="D20" s="46">
        <v>225084659</v>
      </c>
      <c r="E20" s="46">
        <v>240464608</v>
      </c>
      <c r="F20" s="49">
        <f t="shared" si="0"/>
        <v>661908081</v>
      </c>
      <c r="G20" s="49" t="s">
        <v>73</v>
      </c>
    </row>
    <row r="21" spans="2:8" x14ac:dyDescent="0.3">
      <c r="B21" s="36" t="s">
        <v>51</v>
      </c>
      <c r="C21" s="46">
        <v>121998611</v>
      </c>
      <c r="D21" s="46">
        <v>144978681</v>
      </c>
      <c r="E21" s="46">
        <v>280031594</v>
      </c>
      <c r="F21" s="49">
        <f t="shared" si="0"/>
        <v>547008886</v>
      </c>
      <c r="G21" s="49" t="s">
        <v>73</v>
      </c>
    </row>
    <row r="22" spans="2:8" x14ac:dyDescent="0.3">
      <c r="B22" s="36" t="s">
        <v>52</v>
      </c>
      <c r="C22" s="46">
        <v>288725967</v>
      </c>
      <c r="D22" s="46">
        <v>137935308</v>
      </c>
      <c r="E22" s="46">
        <v>232369684</v>
      </c>
      <c r="F22" s="49">
        <f t="shared" si="0"/>
        <v>659030959</v>
      </c>
      <c r="G22" s="49" t="s">
        <v>73</v>
      </c>
    </row>
    <row r="23" spans="2:8" x14ac:dyDescent="0.3">
      <c r="B23" s="36" t="s">
        <v>53</v>
      </c>
      <c r="C23" s="46">
        <v>250119887</v>
      </c>
      <c r="D23" s="46">
        <v>121047041</v>
      </c>
      <c r="E23" s="46">
        <v>115523219</v>
      </c>
      <c r="F23" s="49">
        <f t="shared" si="0"/>
        <v>486690147</v>
      </c>
      <c r="G23" s="49" t="s">
        <v>72</v>
      </c>
    </row>
    <row r="24" spans="2:8" x14ac:dyDescent="0.3">
      <c r="B24" s="44" t="s">
        <v>69</v>
      </c>
      <c r="C24" s="47">
        <f>SUM(C12:C23)</f>
        <v>2610690048</v>
      </c>
      <c r="D24" s="47">
        <f>SUM(D12:D23)</f>
        <v>2271083412</v>
      </c>
      <c r="E24" s="47">
        <f>SUM(E12:E23)</f>
        <v>2303401942</v>
      </c>
      <c r="F24" s="50">
        <f t="shared" si="0"/>
        <v>7185175402</v>
      </c>
      <c r="G24" s="50"/>
    </row>
    <row r="26" spans="2:8" x14ac:dyDescent="0.3">
      <c r="B26" s="35" t="s">
        <v>41</v>
      </c>
      <c r="C26" s="45" t="s">
        <v>61</v>
      </c>
      <c r="D26" s="45" t="s">
        <v>62</v>
      </c>
      <c r="E26" s="45" t="s">
        <v>63</v>
      </c>
      <c r="F26" s="48" t="s">
        <v>69</v>
      </c>
      <c r="G26" s="48" t="s">
        <v>70</v>
      </c>
    </row>
    <row r="27" spans="2:8" x14ac:dyDescent="0.3">
      <c r="B27" s="36" t="s">
        <v>42</v>
      </c>
      <c r="C27" s="46">
        <v>149842055</v>
      </c>
      <c r="D27" s="46">
        <v>243999775</v>
      </c>
      <c r="E27" s="46">
        <v>111514504</v>
      </c>
      <c r="F27" s="49">
        <f t="shared" ref="F27:F39" si="1">SUM(C27:E27)</f>
        <v>505356334</v>
      </c>
      <c r="G27" s="49"/>
      <c r="H27" s="68" t="str">
        <f>+IF(G27='RTA. BUSCARV_APROXIMADO '!G27,"✔","❌")</f>
        <v>❌</v>
      </c>
    </row>
    <row r="28" spans="2:8" x14ac:dyDescent="0.3">
      <c r="B28" s="36" t="s">
        <v>43</v>
      </c>
      <c r="C28" s="46">
        <v>132228883</v>
      </c>
      <c r="D28" s="46">
        <v>238973259</v>
      </c>
      <c r="E28" s="46">
        <v>147065430</v>
      </c>
      <c r="F28" s="49">
        <f t="shared" si="1"/>
        <v>518267572</v>
      </c>
      <c r="G28" s="49"/>
      <c r="H28" s="68" t="str">
        <f>+IF(G28='RTA. BUSCARV_APROXIMADO '!G28,"✔","❌")</f>
        <v>❌</v>
      </c>
    </row>
    <row r="29" spans="2:8" x14ac:dyDescent="0.3">
      <c r="B29" s="36" t="s">
        <v>44</v>
      </c>
      <c r="C29" s="46">
        <v>201242335</v>
      </c>
      <c r="D29" s="46">
        <v>240700546</v>
      </c>
      <c r="E29" s="46">
        <v>251830919</v>
      </c>
      <c r="F29" s="49">
        <f t="shared" si="1"/>
        <v>693773800</v>
      </c>
      <c r="G29" s="49"/>
      <c r="H29" s="68" t="str">
        <f>+IF(G29='RTA. BUSCARV_APROXIMADO '!G29,"✔","❌")</f>
        <v>❌</v>
      </c>
    </row>
    <row r="30" spans="2:8" x14ac:dyDescent="0.3">
      <c r="B30" s="36" t="s">
        <v>45</v>
      </c>
      <c r="C30" s="46">
        <v>152170906</v>
      </c>
      <c r="D30" s="46">
        <v>260104588</v>
      </c>
      <c r="E30" s="46">
        <v>121958409</v>
      </c>
      <c r="F30" s="49">
        <f t="shared" si="1"/>
        <v>534233903</v>
      </c>
      <c r="G30" s="49"/>
      <c r="H30" s="68" t="str">
        <f>+IF(G30='RTA. BUSCARV_APROXIMADO '!G30,"✔","❌")</f>
        <v>❌</v>
      </c>
    </row>
    <row r="31" spans="2:8" x14ac:dyDescent="0.3">
      <c r="B31" s="36" t="s">
        <v>46</v>
      </c>
      <c r="C31" s="46">
        <v>194342985</v>
      </c>
      <c r="D31" s="46">
        <v>215336273</v>
      </c>
      <c r="E31" s="46">
        <v>169962349</v>
      </c>
      <c r="F31" s="49">
        <f t="shared" si="1"/>
        <v>579641607</v>
      </c>
      <c r="G31" s="49"/>
      <c r="H31" s="68" t="str">
        <f>+IF(G31='RTA. BUSCARV_APROXIMADO '!G31,"✔","❌")</f>
        <v>❌</v>
      </c>
    </row>
    <row r="32" spans="2:8" x14ac:dyDescent="0.3">
      <c r="B32" s="36" t="s">
        <v>47</v>
      </c>
      <c r="C32" s="46">
        <v>176698637</v>
      </c>
      <c r="D32" s="46">
        <v>157805074</v>
      </c>
      <c r="E32" s="46">
        <v>270587112</v>
      </c>
      <c r="F32" s="49">
        <f t="shared" si="1"/>
        <v>605090823</v>
      </c>
      <c r="G32" s="49"/>
      <c r="H32" s="68" t="str">
        <f>+IF(G32='RTA. BUSCARV_APROXIMADO '!G32,"✔","❌")</f>
        <v>❌</v>
      </c>
    </row>
    <row r="33" spans="2:8" x14ac:dyDescent="0.3">
      <c r="B33" s="36" t="s">
        <v>48</v>
      </c>
      <c r="C33" s="46">
        <v>218177148</v>
      </c>
      <c r="D33" s="46">
        <v>132744981</v>
      </c>
      <c r="E33" s="46">
        <v>223529069</v>
      </c>
      <c r="F33" s="49">
        <f t="shared" si="1"/>
        <v>574451198</v>
      </c>
      <c r="G33" s="49"/>
      <c r="H33" s="68" t="str">
        <f>+IF(G33='RTA. BUSCARV_APROXIMADO '!G33,"✔","❌")</f>
        <v>❌</v>
      </c>
    </row>
    <row r="34" spans="2:8" x14ac:dyDescent="0.3">
      <c r="B34" s="36" t="s">
        <v>49</v>
      </c>
      <c r="C34" s="46">
        <v>119445350</v>
      </c>
      <c r="D34" s="46">
        <v>297514884</v>
      </c>
      <c r="E34" s="46">
        <v>188959281</v>
      </c>
      <c r="F34" s="49">
        <f t="shared" si="1"/>
        <v>605919515</v>
      </c>
      <c r="G34" s="49"/>
      <c r="H34" s="68" t="str">
        <f>+IF(G34='RTA. BUSCARV_APROXIMADO '!G34,"✔","❌")</f>
        <v>❌</v>
      </c>
    </row>
    <row r="35" spans="2:8" x14ac:dyDescent="0.3">
      <c r="B35" s="36" t="s">
        <v>50</v>
      </c>
      <c r="C35" s="46">
        <v>153154487</v>
      </c>
      <c r="D35" s="46">
        <v>210551020</v>
      </c>
      <c r="E35" s="46">
        <v>252252499</v>
      </c>
      <c r="F35" s="49">
        <f t="shared" si="1"/>
        <v>615958006</v>
      </c>
      <c r="G35" s="49"/>
      <c r="H35" s="68" t="str">
        <f>+IF(G35='RTA. BUSCARV_APROXIMADO '!G35,"✔","❌")</f>
        <v>❌</v>
      </c>
    </row>
    <row r="36" spans="2:8" x14ac:dyDescent="0.3">
      <c r="B36" s="36" t="s">
        <v>51</v>
      </c>
      <c r="C36" s="46">
        <v>249213062</v>
      </c>
      <c r="D36" s="46">
        <v>278381936</v>
      </c>
      <c r="E36" s="46">
        <v>189919255</v>
      </c>
      <c r="F36" s="49">
        <f t="shared" si="1"/>
        <v>717514253</v>
      </c>
      <c r="G36" s="49"/>
      <c r="H36" s="68" t="str">
        <f>+IF(G36='RTA. BUSCARV_APROXIMADO '!G36,"✔","❌")</f>
        <v>❌</v>
      </c>
    </row>
    <row r="37" spans="2:8" x14ac:dyDescent="0.3">
      <c r="B37" s="36" t="s">
        <v>52</v>
      </c>
      <c r="C37" s="46">
        <v>281385448</v>
      </c>
      <c r="D37" s="46">
        <v>285873932</v>
      </c>
      <c r="E37" s="46">
        <v>119416480</v>
      </c>
      <c r="F37" s="49">
        <f t="shared" si="1"/>
        <v>686675860</v>
      </c>
      <c r="G37" s="49"/>
      <c r="H37" s="68" t="str">
        <f>+IF(G37='RTA. BUSCARV_APROXIMADO '!G37,"✔","❌")</f>
        <v>❌</v>
      </c>
    </row>
    <row r="38" spans="2:8" x14ac:dyDescent="0.3">
      <c r="B38" s="36" t="s">
        <v>53</v>
      </c>
      <c r="C38" s="46">
        <v>251464959</v>
      </c>
      <c r="D38" s="46">
        <v>228751461</v>
      </c>
      <c r="E38" s="46">
        <v>209312254</v>
      </c>
      <c r="F38" s="49">
        <f t="shared" si="1"/>
        <v>689528674</v>
      </c>
      <c r="G38" s="49"/>
      <c r="H38" s="68" t="str">
        <f>+IF(G38='RTA. BUSCARV_APROXIMADO '!G38,"✔","❌")</f>
        <v>❌</v>
      </c>
    </row>
    <row r="39" spans="2:8" x14ac:dyDescent="0.3">
      <c r="B39" s="44" t="s">
        <v>69</v>
      </c>
      <c r="C39" s="47">
        <f>SUM(C27:C38)</f>
        <v>2279366255</v>
      </c>
      <c r="D39" s="47">
        <f>SUM(D27:D38)</f>
        <v>2790737729</v>
      </c>
      <c r="E39" s="47">
        <f>SUM(E27:E38)</f>
        <v>2256307561</v>
      </c>
      <c r="F39" s="50">
        <f t="shared" si="1"/>
        <v>7326411545</v>
      </c>
      <c r="G39" s="50"/>
      <c r="H39" s="68"/>
    </row>
    <row r="40" spans="2:8" x14ac:dyDescent="0.3">
      <c r="H40" s="68"/>
    </row>
    <row r="41" spans="2:8" x14ac:dyDescent="0.3">
      <c r="B41" s="35" t="s">
        <v>41</v>
      </c>
      <c r="C41" s="45" t="s">
        <v>64</v>
      </c>
      <c r="D41" s="45" t="s">
        <v>65</v>
      </c>
      <c r="E41" s="45" t="s">
        <v>66</v>
      </c>
      <c r="F41" s="48" t="s">
        <v>69</v>
      </c>
      <c r="G41" s="48" t="s">
        <v>70</v>
      </c>
      <c r="H41" s="68"/>
    </row>
    <row r="42" spans="2:8" x14ac:dyDescent="0.3">
      <c r="B42" s="36" t="s">
        <v>42</v>
      </c>
      <c r="C42" s="46">
        <v>0</v>
      </c>
      <c r="D42" s="46">
        <v>0</v>
      </c>
      <c r="E42" s="46">
        <v>230146385</v>
      </c>
      <c r="F42" s="49">
        <f t="shared" ref="F42:F54" si="2">SUM(C42:E42)</f>
        <v>230146385</v>
      </c>
      <c r="G42" s="49"/>
      <c r="H42" s="68" t="str">
        <f>+IF(G42='RTA. BUSCARV_APROXIMADO '!G42,"✔","❌")</f>
        <v>❌</v>
      </c>
    </row>
    <row r="43" spans="2:8" x14ac:dyDescent="0.3">
      <c r="B43" s="36" t="s">
        <v>43</v>
      </c>
      <c r="C43" s="46">
        <v>229997517</v>
      </c>
      <c r="D43" s="46">
        <v>110496596</v>
      </c>
      <c r="E43" s="46">
        <v>186432807</v>
      </c>
      <c r="F43" s="49">
        <f t="shared" si="2"/>
        <v>526926920</v>
      </c>
      <c r="G43" s="49"/>
      <c r="H43" s="68" t="str">
        <f>+IF(G43='RTA. BUSCARV_APROXIMADO '!G43,"✔","❌")</f>
        <v>❌</v>
      </c>
    </row>
    <row r="44" spans="2:8" x14ac:dyDescent="0.3">
      <c r="B44" s="36" t="s">
        <v>44</v>
      </c>
      <c r="C44" s="46">
        <v>174831705</v>
      </c>
      <c r="D44" s="46">
        <v>157105452</v>
      </c>
      <c r="E44" s="46">
        <v>119158632</v>
      </c>
      <c r="F44" s="49">
        <f t="shared" si="2"/>
        <v>451095789</v>
      </c>
      <c r="G44" s="49"/>
      <c r="H44" s="68" t="str">
        <f>+IF(G44='RTA. BUSCARV_APROXIMADO '!G44,"✔","❌")</f>
        <v>❌</v>
      </c>
    </row>
    <row r="45" spans="2:8" x14ac:dyDescent="0.3">
      <c r="B45" s="36" t="s">
        <v>45</v>
      </c>
      <c r="C45" s="46">
        <v>135833851</v>
      </c>
      <c r="D45" s="46">
        <v>263423529</v>
      </c>
      <c r="E45" s="46">
        <v>120861903</v>
      </c>
      <c r="F45" s="49">
        <f t="shared" si="2"/>
        <v>520119283</v>
      </c>
      <c r="G45" s="49"/>
      <c r="H45" s="68" t="str">
        <f>+IF(G45='RTA. BUSCARV_APROXIMADO '!G45,"✔","❌")</f>
        <v>❌</v>
      </c>
    </row>
    <row r="46" spans="2:8" x14ac:dyDescent="0.3">
      <c r="B46" s="36" t="s">
        <v>46</v>
      </c>
      <c r="C46" s="46">
        <v>179641110</v>
      </c>
      <c r="D46" s="46">
        <v>298067642</v>
      </c>
      <c r="E46" s="46">
        <v>138404039</v>
      </c>
      <c r="F46" s="49">
        <f t="shared" si="2"/>
        <v>616112791</v>
      </c>
      <c r="G46" s="49"/>
      <c r="H46" s="68" t="str">
        <f>+IF(G46='RTA. BUSCARV_APROXIMADO '!G46,"✔","❌")</f>
        <v>❌</v>
      </c>
    </row>
    <row r="47" spans="2:8" x14ac:dyDescent="0.3">
      <c r="B47" s="36" t="s">
        <v>47</v>
      </c>
      <c r="C47" s="46">
        <v>116157835</v>
      </c>
      <c r="D47" s="46">
        <v>218973534</v>
      </c>
      <c r="E47" s="46">
        <v>101999881</v>
      </c>
      <c r="F47" s="49">
        <f t="shared" si="2"/>
        <v>437131250</v>
      </c>
      <c r="G47" s="49"/>
      <c r="H47" s="68" t="str">
        <f>+IF(G47='RTA. BUSCARV_APROXIMADO '!G47,"✔","❌")</f>
        <v>❌</v>
      </c>
    </row>
    <row r="48" spans="2:8" x14ac:dyDescent="0.3">
      <c r="B48" s="36" t="s">
        <v>48</v>
      </c>
      <c r="C48" s="46">
        <v>137902784</v>
      </c>
      <c r="D48" s="46">
        <v>165634631</v>
      </c>
      <c r="E48" s="46">
        <v>294842716</v>
      </c>
      <c r="F48" s="49">
        <f t="shared" si="2"/>
        <v>598380131</v>
      </c>
      <c r="G48" s="49"/>
      <c r="H48" s="68" t="str">
        <f>+IF(G48='RTA. BUSCARV_APROXIMADO '!G48,"✔","❌")</f>
        <v>❌</v>
      </c>
    </row>
    <row r="49" spans="2:8" x14ac:dyDescent="0.3">
      <c r="B49" s="36" t="s">
        <v>49</v>
      </c>
      <c r="C49" s="46">
        <v>277949087</v>
      </c>
      <c r="D49" s="46">
        <v>296894807</v>
      </c>
      <c r="E49" s="46">
        <v>132395274</v>
      </c>
      <c r="F49" s="49">
        <f t="shared" si="2"/>
        <v>707239168</v>
      </c>
      <c r="G49" s="49"/>
      <c r="H49" s="68" t="str">
        <f>+IF(G49='RTA. BUSCARV_APROXIMADO '!G49,"✔","❌")</f>
        <v>❌</v>
      </c>
    </row>
    <row r="50" spans="2:8" x14ac:dyDescent="0.3">
      <c r="B50" s="36" t="s">
        <v>50</v>
      </c>
      <c r="C50" s="46">
        <v>220132513</v>
      </c>
      <c r="D50" s="46">
        <v>134432582</v>
      </c>
      <c r="E50" s="46">
        <v>285357361</v>
      </c>
      <c r="F50" s="49">
        <f t="shared" si="2"/>
        <v>639922456</v>
      </c>
      <c r="G50" s="49"/>
      <c r="H50" s="68" t="str">
        <f>+IF(G50='RTA. BUSCARV_APROXIMADO '!G50,"✔","❌")</f>
        <v>❌</v>
      </c>
    </row>
    <row r="51" spans="2:8" x14ac:dyDescent="0.3">
      <c r="B51" s="36" t="s">
        <v>51</v>
      </c>
      <c r="C51" s="46">
        <v>149161788</v>
      </c>
      <c r="D51" s="46">
        <v>280511294</v>
      </c>
      <c r="E51" s="46">
        <v>208638324</v>
      </c>
      <c r="F51" s="49">
        <f t="shared" si="2"/>
        <v>638311406</v>
      </c>
      <c r="G51" s="49"/>
      <c r="H51" s="68" t="str">
        <f>+IF(G51='RTA. BUSCARV_APROXIMADO '!G51,"✔","❌")</f>
        <v>❌</v>
      </c>
    </row>
    <row r="52" spans="2:8" x14ac:dyDescent="0.3">
      <c r="B52" s="36" t="s">
        <v>52</v>
      </c>
      <c r="C52" s="46">
        <v>147520379</v>
      </c>
      <c r="D52" s="46">
        <v>134676078</v>
      </c>
      <c r="E52" s="46">
        <v>292321791</v>
      </c>
      <c r="F52" s="49">
        <f t="shared" si="2"/>
        <v>574518248</v>
      </c>
      <c r="G52" s="49"/>
      <c r="H52" s="68" t="str">
        <f>+IF(G52='RTA. BUSCARV_APROXIMADO '!G52,"✔","❌")</f>
        <v>❌</v>
      </c>
    </row>
    <row r="53" spans="2:8" x14ac:dyDescent="0.3">
      <c r="B53" s="36" t="s">
        <v>53</v>
      </c>
      <c r="C53" s="46">
        <v>177846864</v>
      </c>
      <c r="D53" s="46">
        <v>138836555</v>
      </c>
      <c r="E53" s="46">
        <v>130491544</v>
      </c>
      <c r="F53" s="49">
        <f t="shared" si="2"/>
        <v>447174963</v>
      </c>
      <c r="G53" s="49"/>
      <c r="H53" s="68" t="str">
        <f>+IF(G53='RTA. BUSCARV_APROXIMADO '!G53,"✔","❌")</f>
        <v>❌</v>
      </c>
    </row>
    <row r="54" spans="2:8" x14ac:dyDescent="0.3">
      <c r="B54" s="44" t="s">
        <v>69</v>
      </c>
      <c r="C54" s="47">
        <f>SUM(C42:C53)</f>
        <v>1946975433</v>
      </c>
      <c r="D54" s="47">
        <f>SUM(D42:D53)</f>
        <v>2199052700</v>
      </c>
      <c r="E54" s="47">
        <f>SUM(E42:E53)</f>
        <v>2241050657</v>
      </c>
      <c r="F54" s="50">
        <f t="shared" si="2"/>
        <v>6387078790</v>
      </c>
      <c r="G54" s="50"/>
      <c r="H54" s="68"/>
    </row>
  </sheetData>
  <mergeCells count="3">
    <mergeCell ref="D2:M6"/>
    <mergeCell ref="I11:J11"/>
    <mergeCell ref="B9:G10"/>
  </mergeCells>
  <conditionalFormatting sqref="G12:G23">
    <cfRule type="cellIs" dxfId="71" priority="3" operator="equal">
      <formula>$J$14</formula>
    </cfRule>
    <cfRule type="cellIs" dxfId="70" priority="4" operator="equal">
      <formula>$J$15</formula>
    </cfRule>
    <cfRule type="cellIs" dxfId="69" priority="5" operator="equal">
      <formula>EXCELENTE</formula>
    </cfRule>
  </conditionalFormatting>
  <conditionalFormatting sqref="H27:H54">
    <cfRule type="cellIs" dxfId="67" priority="2" operator="equal">
      <formula>"✔"</formula>
    </cfRule>
    <cfRule type="cellIs" dxfId="68" priority="1" operator="equal">
      <formula>"❌"</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844C-9929-41F0-AD37-94B79604C3AA}">
  <sheetPr>
    <tabColor rgb="FFC00000"/>
  </sheetPr>
  <dimension ref="A1:M54"/>
  <sheetViews>
    <sheetView showGridLines="0" topLeftCell="A4" zoomScale="96" zoomScaleNormal="96" workbookViewId="0">
      <selection activeCell="G27" sqref="G27"/>
    </sheetView>
  </sheetViews>
  <sheetFormatPr baseColWidth="10" defaultRowHeight="14.4" x14ac:dyDescent="0.3"/>
  <cols>
    <col min="1" max="1" width="4.33203125" customWidth="1"/>
    <col min="2" max="2" width="20.44140625" bestFit="1" customWidth="1"/>
    <col min="3" max="3" width="26.109375" customWidth="1"/>
    <col min="4" max="15" width="15.88671875" bestFit="1" customWidth="1"/>
    <col min="16" max="16" width="16" bestFit="1" customWidth="1"/>
  </cols>
  <sheetData>
    <row r="1" spans="1:13" s="1" customFormat="1" x14ac:dyDescent="0.3"/>
    <row r="2" spans="1:13" s="1" customFormat="1" x14ac:dyDescent="0.3">
      <c r="A2" s="2"/>
      <c r="B2" s="2"/>
      <c r="C2" s="2"/>
      <c r="D2" s="128" t="s">
        <v>76</v>
      </c>
      <c r="E2" s="128"/>
      <c r="F2" s="128"/>
      <c r="G2" s="128"/>
      <c r="H2" s="128"/>
      <c r="I2" s="128"/>
      <c r="J2" s="128"/>
      <c r="K2" s="128"/>
      <c r="L2" s="128"/>
      <c r="M2" s="128"/>
    </row>
    <row r="3" spans="1:13" s="1" customFormat="1" x14ac:dyDescent="0.3">
      <c r="A3" s="2"/>
      <c r="B3" s="2"/>
      <c r="C3" s="2"/>
      <c r="D3" s="128"/>
      <c r="E3" s="128"/>
      <c r="F3" s="128"/>
      <c r="G3" s="128"/>
      <c r="H3" s="128"/>
      <c r="I3" s="128"/>
      <c r="J3" s="128"/>
      <c r="K3" s="128"/>
      <c r="L3" s="128"/>
      <c r="M3" s="128"/>
    </row>
    <row r="4" spans="1:13" s="1" customFormat="1" x14ac:dyDescent="0.3">
      <c r="A4" s="2"/>
      <c r="B4" s="2"/>
      <c r="C4" s="2"/>
      <c r="D4" s="128"/>
      <c r="E4" s="128"/>
      <c r="F4" s="128"/>
      <c r="G4" s="128"/>
      <c r="H4" s="128"/>
      <c r="I4" s="128"/>
      <c r="J4" s="128"/>
      <c r="K4" s="128"/>
      <c r="L4" s="128"/>
      <c r="M4" s="128"/>
    </row>
    <row r="5" spans="1:13" s="1" customFormat="1" x14ac:dyDescent="0.3">
      <c r="A5" s="2"/>
      <c r="B5" s="2"/>
      <c r="C5" s="2"/>
      <c r="D5" s="128"/>
      <c r="E5" s="128"/>
      <c r="F5" s="128"/>
      <c r="G5" s="128"/>
      <c r="H5" s="128"/>
      <c r="I5" s="128"/>
      <c r="J5" s="128"/>
      <c r="K5" s="128"/>
      <c r="L5" s="128"/>
      <c r="M5" s="128"/>
    </row>
    <row r="6" spans="1:13" s="1" customFormat="1" x14ac:dyDescent="0.3">
      <c r="A6" s="2"/>
      <c r="B6" s="2"/>
      <c r="C6" s="2"/>
      <c r="D6" s="128"/>
      <c r="E6" s="128"/>
      <c r="F6" s="128"/>
      <c r="G6" s="128"/>
      <c r="H6" s="128"/>
      <c r="I6" s="128"/>
      <c r="J6" s="128"/>
      <c r="K6" s="128"/>
      <c r="L6" s="128"/>
      <c r="M6" s="128"/>
    </row>
    <row r="7" spans="1:13" s="1" customFormat="1" x14ac:dyDescent="0.3"/>
    <row r="8" spans="1:13" s="2" customFormat="1" x14ac:dyDescent="0.3"/>
    <row r="9" spans="1:13" s="2" customFormat="1" x14ac:dyDescent="0.3">
      <c r="B9" s="158" t="s">
        <v>211</v>
      </c>
      <c r="C9" s="158"/>
      <c r="D9" s="158"/>
      <c r="E9" s="158"/>
      <c r="F9" s="158"/>
      <c r="G9" s="158"/>
    </row>
    <row r="10" spans="1:13" ht="14.4" customHeight="1" x14ac:dyDescent="0.3">
      <c r="B10" s="158"/>
      <c r="C10" s="158"/>
      <c r="D10" s="158"/>
      <c r="E10" s="158"/>
      <c r="F10" s="158"/>
      <c r="G10" s="158"/>
    </row>
    <row r="11" spans="1:13" ht="14.4" customHeight="1" x14ac:dyDescent="0.3">
      <c r="B11" s="35" t="s">
        <v>41</v>
      </c>
      <c r="C11" s="45" t="s">
        <v>58</v>
      </c>
      <c r="D11" s="45" t="s">
        <v>59</v>
      </c>
      <c r="E11" s="45" t="s">
        <v>60</v>
      </c>
      <c r="F11" s="48" t="s">
        <v>69</v>
      </c>
      <c r="G11" s="48" t="s">
        <v>70</v>
      </c>
      <c r="I11" s="129" t="s">
        <v>75</v>
      </c>
      <c r="J11" s="129"/>
    </row>
    <row r="12" spans="1:13" ht="14.4" customHeight="1" x14ac:dyDescent="0.3">
      <c r="B12" s="36" t="s">
        <v>42</v>
      </c>
      <c r="C12" s="46">
        <v>295635269</v>
      </c>
      <c r="D12" s="46">
        <v>258648736</v>
      </c>
      <c r="E12" s="46">
        <v>181167274</v>
      </c>
      <c r="F12" s="49">
        <f t="shared" ref="F12:F24" si="0">SUM(C12:E12)</f>
        <v>735451279</v>
      </c>
      <c r="G12" s="49" t="s">
        <v>73</v>
      </c>
      <c r="I12" s="49">
        <v>200000000</v>
      </c>
      <c r="J12" s="51" t="s">
        <v>74</v>
      </c>
    </row>
    <row r="13" spans="1:13" x14ac:dyDescent="0.3">
      <c r="B13" s="36" t="s">
        <v>43</v>
      </c>
      <c r="C13" s="46">
        <v>195523129</v>
      </c>
      <c r="D13" s="46">
        <v>178902586</v>
      </c>
      <c r="E13" s="46">
        <v>127658325</v>
      </c>
      <c r="F13" s="49">
        <f t="shared" si="0"/>
        <v>502084040</v>
      </c>
      <c r="G13" s="49" t="s">
        <v>73</v>
      </c>
      <c r="I13" s="49">
        <v>300000000</v>
      </c>
      <c r="J13" s="51" t="s">
        <v>71</v>
      </c>
    </row>
    <row r="14" spans="1:13" x14ac:dyDescent="0.3">
      <c r="B14" s="36" t="s">
        <v>44</v>
      </c>
      <c r="C14" s="46">
        <v>241204638</v>
      </c>
      <c r="D14" s="46">
        <v>244729243</v>
      </c>
      <c r="E14" s="46">
        <v>270509864</v>
      </c>
      <c r="F14" s="49">
        <f t="shared" si="0"/>
        <v>756443745</v>
      </c>
      <c r="G14" s="49" t="s">
        <v>73</v>
      </c>
      <c r="I14" s="49">
        <v>400000000</v>
      </c>
      <c r="J14" s="51" t="s">
        <v>72</v>
      </c>
    </row>
    <row r="15" spans="1:13" x14ac:dyDescent="0.3">
      <c r="B15" s="36" t="s">
        <v>45</v>
      </c>
      <c r="C15" s="46">
        <v>123867226</v>
      </c>
      <c r="D15" s="46">
        <v>164516698</v>
      </c>
      <c r="E15" s="46">
        <v>162073815</v>
      </c>
      <c r="F15" s="49">
        <f t="shared" si="0"/>
        <v>450457739</v>
      </c>
      <c r="G15" s="49" t="s">
        <v>72</v>
      </c>
      <c r="I15" s="49">
        <v>500000000</v>
      </c>
      <c r="J15" s="51" t="s">
        <v>73</v>
      </c>
    </row>
    <row r="16" spans="1:13" x14ac:dyDescent="0.3">
      <c r="B16" s="36" t="s">
        <v>46</v>
      </c>
      <c r="C16" s="46">
        <v>281504737</v>
      </c>
      <c r="D16" s="46">
        <v>297558486</v>
      </c>
      <c r="E16" s="46">
        <v>212805898</v>
      </c>
      <c r="F16" s="49">
        <f t="shared" si="0"/>
        <v>791869121</v>
      </c>
      <c r="G16" s="49" t="s">
        <v>73</v>
      </c>
    </row>
    <row r="17" spans="2:7" x14ac:dyDescent="0.3">
      <c r="B17" s="36" t="s">
        <v>47</v>
      </c>
      <c r="C17" s="46">
        <v>269459132</v>
      </c>
      <c r="D17" s="46">
        <v>125916371</v>
      </c>
      <c r="E17" s="46">
        <v>214124215</v>
      </c>
      <c r="F17" s="49">
        <f t="shared" si="0"/>
        <v>609499718</v>
      </c>
      <c r="G17" s="49" t="s">
        <v>73</v>
      </c>
    </row>
    <row r="18" spans="2:7" x14ac:dyDescent="0.3">
      <c r="B18" s="36" t="s">
        <v>48</v>
      </c>
      <c r="C18" s="46">
        <v>183816174</v>
      </c>
      <c r="D18" s="46">
        <v>234526395</v>
      </c>
      <c r="E18" s="46">
        <v>152735916</v>
      </c>
      <c r="F18" s="49">
        <f t="shared" si="0"/>
        <v>571078485</v>
      </c>
      <c r="G18" s="49" t="s">
        <v>73</v>
      </c>
    </row>
    <row r="19" spans="2:7" x14ac:dyDescent="0.3">
      <c r="B19" s="36" t="s">
        <v>49</v>
      </c>
      <c r="C19" s="46">
        <v>162476464</v>
      </c>
      <c r="D19" s="46">
        <v>137239208</v>
      </c>
      <c r="E19" s="46">
        <v>113937530</v>
      </c>
      <c r="F19" s="49">
        <f t="shared" si="0"/>
        <v>413653202</v>
      </c>
      <c r="G19" s="49" t="s">
        <v>72</v>
      </c>
    </row>
    <row r="20" spans="2:7" x14ac:dyDescent="0.3">
      <c r="B20" s="36" t="s">
        <v>50</v>
      </c>
      <c r="C20" s="46">
        <v>196358814</v>
      </c>
      <c r="D20" s="46">
        <v>225084659</v>
      </c>
      <c r="E20" s="46">
        <v>240464608</v>
      </c>
      <c r="F20" s="49">
        <f t="shared" si="0"/>
        <v>661908081</v>
      </c>
      <c r="G20" s="49" t="s">
        <v>73</v>
      </c>
    </row>
    <row r="21" spans="2:7" x14ac:dyDescent="0.3">
      <c r="B21" s="36" t="s">
        <v>51</v>
      </c>
      <c r="C21" s="46">
        <v>121998611</v>
      </c>
      <c r="D21" s="46">
        <v>144978681</v>
      </c>
      <c r="E21" s="46">
        <v>280031594</v>
      </c>
      <c r="F21" s="49">
        <f t="shared" si="0"/>
        <v>547008886</v>
      </c>
      <c r="G21" s="49" t="s">
        <v>73</v>
      </c>
    </row>
    <row r="22" spans="2:7" x14ac:dyDescent="0.3">
      <c r="B22" s="36" t="s">
        <v>52</v>
      </c>
      <c r="C22" s="46">
        <v>288725967</v>
      </c>
      <c r="D22" s="46">
        <v>137935308</v>
      </c>
      <c r="E22" s="46">
        <v>232369684</v>
      </c>
      <c r="F22" s="49">
        <f t="shared" si="0"/>
        <v>659030959</v>
      </c>
      <c r="G22" s="49" t="s">
        <v>73</v>
      </c>
    </row>
    <row r="23" spans="2:7" x14ac:dyDescent="0.3">
      <c r="B23" s="36" t="s">
        <v>53</v>
      </c>
      <c r="C23" s="46">
        <v>250119887</v>
      </c>
      <c r="D23" s="46">
        <v>121047041</v>
      </c>
      <c r="E23" s="46">
        <v>115523219</v>
      </c>
      <c r="F23" s="49">
        <f t="shared" si="0"/>
        <v>486690147</v>
      </c>
      <c r="G23" s="49" t="s">
        <v>72</v>
      </c>
    </row>
    <row r="24" spans="2:7" x14ac:dyDescent="0.3">
      <c r="B24" s="44" t="s">
        <v>69</v>
      </c>
      <c r="C24" s="47">
        <f>SUM(C12:C23)</f>
        <v>2610690048</v>
      </c>
      <c r="D24" s="47">
        <f>SUM(D12:D23)</f>
        <v>2271083412</v>
      </c>
      <c r="E24" s="47">
        <f>SUM(E12:E23)</f>
        <v>2303401942</v>
      </c>
      <c r="F24" s="50">
        <f t="shared" si="0"/>
        <v>7185175402</v>
      </c>
      <c r="G24" s="50"/>
    </row>
    <row r="26" spans="2:7" x14ac:dyDescent="0.3">
      <c r="B26" s="35" t="s">
        <v>41</v>
      </c>
      <c r="C26" s="45" t="s">
        <v>61</v>
      </c>
      <c r="D26" s="45" t="s">
        <v>62</v>
      </c>
      <c r="E26" s="45" t="s">
        <v>63</v>
      </c>
      <c r="F26" s="48" t="s">
        <v>69</v>
      </c>
      <c r="G26" s="48" t="s">
        <v>70</v>
      </c>
    </row>
    <row r="27" spans="2:7" x14ac:dyDescent="0.3">
      <c r="B27" s="36" t="s">
        <v>42</v>
      </c>
      <c r="C27" s="46">
        <v>149842055</v>
      </c>
      <c r="D27" s="46">
        <v>243999775</v>
      </c>
      <c r="E27" s="46">
        <v>111514504</v>
      </c>
      <c r="F27" s="49">
        <f t="shared" ref="F27:F39" si="1">SUM(C27:E27)</f>
        <v>505356334</v>
      </c>
      <c r="G27" s="49" t="str">
        <f>+VLOOKUP(F27,$I$11:$J$15,2,TRUE)</f>
        <v>Excelente</v>
      </c>
    </row>
    <row r="28" spans="2:7" x14ac:dyDescent="0.3">
      <c r="B28" s="36" t="s">
        <v>43</v>
      </c>
      <c r="C28" s="46">
        <v>132228883</v>
      </c>
      <c r="D28" s="46">
        <v>238973259</v>
      </c>
      <c r="E28" s="46">
        <v>147065430</v>
      </c>
      <c r="F28" s="49">
        <f t="shared" si="1"/>
        <v>518267572</v>
      </c>
      <c r="G28" s="49" t="str">
        <f t="shared" ref="G28:G38" si="2">+VLOOKUP(F28,$I$11:$J$15,2,TRUE)</f>
        <v>Excelente</v>
      </c>
    </row>
    <row r="29" spans="2:7" x14ac:dyDescent="0.3">
      <c r="B29" s="36" t="s">
        <v>44</v>
      </c>
      <c r="C29" s="46">
        <v>201242335</v>
      </c>
      <c r="D29" s="46">
        <v>240700546</v>
      </c>
      <c r="E29" s="46">
        <v>251830919</v>
      </c>
      <c r="F29" s="49">
        <f t="shared" si="1"/>
        <v>693773800</v>
      </c>
      <c r="G29" s="49" t="str">
        <f t="shared" si="2"/>
        <v>Excelente</v>
      </c>
    </row>
    <row r="30" spans="2:7" x14ac:dyDescent="0.3">
      <c r="B30" s="36" t="s">
        <v>45</v>
      </c>
      <c r="C30" s="46">
        <v>152170906</v>
      </c>
      <c r="D30" s="46">
        <v>260104588</v>
      </c>
      <c r="E30" s="46">
        <v>121958409</v>
      </c>
      <c r="F30" s="49">
        <f t="shared" si="1"/>
        <v>534233903</v>
      </c>
      <c r="G30" s="49" t="str">
        <f t="shared" si="2"/>
        <v>Excelente</v>
      </c>
    </row>
    <row r="31" spans="2:7" x14ac:dyDescent="0.3">
      <c r="B31" s="36" t="s">
        <v>46</v>
      </c>
      <c r="C31" s="46">
        <v>194342985</v>
      </c>
      <c r="D31" s="46">
        <v>215336273</v>
      </c>
      <c r="E31" s="46">
        <v>169962349</v>
      </c>
      <c r="F31" s="49">
        <f t="shared" si="1"/>
        <v>579641607</v>
      </c>
      <c r="G31" s="49" t="str">
        <f t="shared" si="2"/>
        <v>Excelente</v>
      </c>
    </row>
    <row r="32" spans="2:7" x14ac:dyDescent="0.3">
      <c r="B32" s="36" t="s">
        <v>47</v>
      </c>
      <c r="C32" s="46">
        <v>176698637</v>
      </c>
      <c r="D32" s="46">
        <v>157805074</v>
      </c>
      <c r="E32" s="46">
        <v>270587112</v>
      </c>
      <c r="F32" s="49">
        <f t="shared" si="1"/>
        <v>605090823</v>
      </c>
      <c r="G32" s="49" t="str">
        <f t="shared" si="2"/>
        <v>Excelente</v>
      </c>
    </row>
    <row r="33" spans="2:7" x14ac:dyDescent="0.3">
      <c r="B33" s="36" t="s">
        <v>48</v>
      </c>
      <c r="C33" s="46">
        <v>218177148</v>
      </c>
      <c r="D33" s="46">
        <v>132744981</v>
      </c>
      <c r="E33" s="46">
        <v>223529069</v>
      </c>
      <c r="F33" s="49">
        <f t="shared" si="1"/>
        <v>574451198</v>
      </c>
      <c r="G33" s="49" t="str">
        <f t="shared" si="2"/>
        <v>Excelente</v>
      </c>
    </row>
    <row r="34" spans="2:7" x14ac:dyDescent="0.3">
      <c r="B34" s="36" t="s">
        <v>49</v>
      </c>
      <c r="C34" s="46">
        <v>119445350</v>
      </c>
      <c r="D34" s="46">
        <v>297514884</v>
      </c>
      <c r="E34" s="46">
        <v>188959281</v>
      </c>
      <c r="F34" s="49">
        <f t="shared" si="1"/>
        <v>605919515</v>
      </c>
      <c r="G34" s="49" t="str">
        <f t="shared" si="2"/>
        <v>Excelente</v>
      </c>
    </row>
    <row r="35" spans="2:7" x14ac:dyDescent="0.3">
      <c r="B35" s="36" t="s">
        <v>50</v>
      </c>
      <c r="C35" s="46">
        <v>153154487</v>
      </c>
      <c r="D35" s="46">
        <v>210551020</v>
      </c>
      <c r="E35" s="46">
        <v>252252499</v>
      </c>
      <c r="F35" s="49">
        <f t="shared" si="1"/>
        <v>615958006</v>
      </c>
      <c r="G35" s="49" t="str">
        <f t="shared" si="2"/>
        <v>Excelente</v>
      </c>
    </row>
    <row r="36" spans="2:7" x14ac:dyDescent="0.3">
      <c r="B36" s="36" t="s">
        <v>51</v>
      </c>
      <c r="C36" s="46">
        <v>249213062</v>
      </c>
      <c r="D36" s="46">
        <v>278381936</v>
      </c>
      <c r="E36" s="46">
        <v>189919255</v>
      </c>
      <c r="F36" s="49">
        <f t="shared" si="1"/>
        <v>717514253</v>
      </c>
      <c r="G36" s="49" t="str">
        <f t="shared" si="2"/>
        <v>Excelente</v>
      </c>
    </row>
    <row r="37" spans="2:7" x14ac:dyDescent="0.3">
      <c r="B37" s="36" t="s">
        <v>52</v>
      </c>
      <c r="C37" s="46">
        <v>281385448</v>
      </c>
      <c r="D37" s="46">
        <v>285873932</v>
      </c>
      <c r="E37" s="46">
        <v>119416480</v>
      </c>
      <c r="F37" s="49">
        <f t="shared" si="1"/>
        <v>686675860</v>
      </c>
      <c r="G37" s="49" t="str">
        <f>+VLOOKUP(F37,$I$11:$J$15,2,TRUE)</f>
        <v>Excelente</v>
      </c>
    </row>
    <row r="38" spans="2:7" x14ac:dyDescent="0.3">
      <c r="B38" s="36" t="s">
        <v>53</v>
      </c>
      <c r="C38" s="46">
        <v>251464959</v>
      </c>
      <c r="D38" s="46">
        <v>228751461</v>
      </c>
      <c r="E38" s="46">
        <v>209312254</v>
      </c>
      <c r="F38" s="49">
        <f t="shared" si="1"/>
        <v>689528674</v>
      </c>
      <c r="G38" s="49" t="str">
        <f t="shared" si="2"/>
        <v>Excelente</v>
      </c>
    </row>
    <row r="39" spans="2:7" x14ac:dyDescent="0.3">
      <c r="B39" s="44" t="s">
        <v>69</v>
      </c>
      <c r="C39" s="47">
        <f>SUM(C27:C38)</f>
        <v>2279366255</v>
      </c>
      <c r="D39" s="47">
        <f>SUM(D27:D38)</f>
        <v>2790737729</v>
      </c>
      <c r="E39" s="47">
        <f>SUM(E27:E38)</f>
        <v>2256307561</v>
      </c>
      <c r="F39" s="50">
        <f t="shared" si="1"/>
        <v>7326411545</v>
      </c>
      <c r="G39" s="50"/>
    </row>
    <row r="41" spans="2:7" x14ac:dyDescent="0.3">
      <c r="B41" s="35" t="s">
        <v>41</v>
      </c>
      <c r="C41" s="45" t="s">
        <v>64</v>
      </c>
      <c r="D41" s="45" t="s">
        <v>65</v>
      </c>
      <c r="E41" s="45" t="s">
        <v>66</v>
      </c>
      <c r="F41" s="48" t="s">
        <v>69</v>
      </c>
      <c r="G41" s="48" t="s">
        <v>70</v>
      </c>
    </row>
    <row r="42" spans="2:7" x14ac:dyDescent="0.3">
      <c r="B42" s="36" t="s">
        <v>42</v>
      </c>
      <c r="C42" s="46">
        <v>0</v>
      </c>
      <c r="D42" s="46">
        <v>0</v>
      </c>
      <c r="E42" s="46">
        <v>230146385</v>
      </c>
      <c r="F42" s="49">
        <f t="shared" ref="F42:F54" si="3">SUM(C42:E42)</f>
        <v>230146385</v>
      </c>
      <c r="G42" s="49" t="str">
        <f>+VLOOKUP(F42,$I$11:$J$15,2,TRUE)</f>
        <v>Malo</v>
      </c>
    </row>
    <row r="43" spans="2:7" x14ac:dyDescent="0.3">
      <c r="B43" s="36" t="s">
        <v>43</v>
      </c>
      <c r="C43" s="46">
        <v>229997517</v>
      </c>
      <c r="D43" s="46">
        <v>110496596</v>
      </c>
      <c r="E43" s="46">
        <v>186432807</v>
      </c>
      <c r="F43" s="49">
        <f t="shared" si="3"/>
        <v>526926920</v>
      </c>
      <c r="G43" s="49" t="str">
        <f t="shared" ref="G43:G53" si="4">+VLOOKUP(F43,$I$11:$J$15,2,TRUE)</f>
        <v>Excelente</v>
      </c>
    </row>
    <row r="44" spans="2:7" x14ac:dyDescent="0.3">
      <c r="B44" s="36" t="s">
        <v>44</v>
      </c>
      <c r="C44" s="46">
        <v>174831705</v>
      </c>
      <c r="D44" s="46">
        <v>157105452</v>
      </c>
      <c r="E44" s="46">
        <v>119158632</v>
      </c>
      <c r="F44" s="49">
        <f t="shared" si="3"/>
        <v>451095789</v>
      </c>
      <c r="G44" s="49" t="str">
        <f t="shared" si="4"/>
        <v>Muy Bueno</v>
      </c>
    </row>
    <row r="45" spans="2:7" x14ac:dyDescent="0.3">
      <c r="B45" s="36" t="s">
        <v>45</v>
      </c>
      <c r="C45" s="46">
        <v>135833851</v>
      </c>
      <c r="D45" s="46">
        <v>263423529</v>
      </c>
      <c r="E45" s="46">
        <v>120861903</v>
      </c>
      <c r="F45" s="49">
        <f t="shared" si="3"/>
        <v>520119283</v>
      </c>
      <c r="G45" s="49" t="str">
        <f t="shared" si="4"/>
        <v>Excelente</v>
      </c>
    </row>
    <row r="46" spans="2:7" x14ac:dyDescent="0.3">
      <c r="B46" s="36" t="s">
        <v>46</v>
      </c>
      <c r="C46" s="46">
        <v>179641110</v>
      </c>
      <c r="D46" s="46">
        <v>298067642</v>
      </c>
      <c r="E46" s="46">
        <v>138404039</v>
      </c>
      <c r="F46" s="49">
        <f t="shared" si="3"/>
        <v>616112791</v>
      </c>
      <c r="G46" s="49" t="str">
        <f t="shared" si="4"/>
        <v>Excelente</v>
      </c>
    </row>
    <row r="47" spans="2:7" x14ac:dyDescent="0.3">
      <c r="B47" s="36" t="s">
        <v>47</v>
      </c>
      <c r="C47" s="46">
        <v>116157835</v>
      </c>
      <c r="D47" s="46">
        <v>218973534</v>
      </c>
      <c r="E47" s="46">
        <v>101999881</v>
      </c>
      <c r="F47" s="49">
        <f t="shared" si="3"/>
        <v>437131250</v>
      </c>
      <c r="G47" s="49" t="str">
        <f t="shared" si="4"/>
        <v>Muy Bueno</v>
      </c>
    </row>
    <row r="48" spans="2:7" x14ac:dyDescent="0.3">
      <c r="B48" s="36" t="s">
        <v>48</v>
      </c>
      <c r="C48" s="46">
        <v>137902784</v>
      </c>
      <c r="D48" s="46">
        <v>165634631</v>
      </c>
      <c r="E48" s="46">
        <v>294842716</v>
      </c>
      <c r="F48" s="49">
        <f t="shared" si="3"/>
        <v>598380131</v>
      </c>
      <c r="G48" s="49" t="str">
        <f t="shared" si="4"/>
        <v>Excelente</v>
      </c>
    </row>
    <row r="49" spans="2:7" x14ac:dyDescent="0.3">
      <c r="B49" s="36" t="s">
        <v>49</v>
      </c>
      <c r="C49" s="46">
        <v>277949087</v>
      </c>
      <c r="D49" s="46">
        <v>296894807</v>
      </c>
      <c r="E49" s="46">
        <v>132395274</v>
      </c>
      <c r="F49" s="49">
        <f t="shared" si="3"/>
        <v>707239168</v>
      </c>
      <c r="G49" s="49" t="str">
        <f t="shared" si="4"/>
        <v>Excelente</v>
      </c>
    </row>
    <row r="50" spans="2:7" x14ac:dyDescent="0.3">
      <c r="B50" s="36" t="s">
        <v>50</v>
      </c>
      <c r="C50" s="46">
        <v>220132513</v>
      </c>
      <c r="D50" s="46">
        <v>134432582</v>
      </c>
      <c r="E50" s="46">
        <v>285357361</v>
      </c>
      <c r="F50" s="49">
        <f t="shared" si="3"/>
        <v>639922456</v>
      </c>
      <c r="G50" s="49" t="str">
        <f t="shared" si="4"/>
        <v>Excelente</v>
      </c>
    </row>
    <row r="51" spans="2:7" x14ac:dyDescent="0.3">
      <c r="B51" s="36" t="s">
        <v>51</v>
      </c>
      <c r="C51" s="46">
        <v>149161788</v>
      </c>
      <c r="D51" s="46">
        <v>280511294</v>
      </c>
      <c r="E51" s="46">
        <v>208638324</v>
      </c>
      <c r="F51" s="49">
        <f t="shared" si="3"/>
        <v>638311406</v>
      </c>
      <c r="G51" s="49" t="str">
        <f t="shared" si="4"/>
        <v>Excelente</v>
      </c>
    </row>
    <row r="52" spans="2:7" x14ac:dyDescent="0.3">
      <c r="B52" s="36" t="s">
        <v>52</v>
      </c>
      <c r="C52" s="46">
        <v>147520379</v>
      </c>
      <c r="D52" s="46">
        <v>134676078</v>
      </c>
      <c r="E52" s="46">
        <v>292321791</v>
      </c>
      <c r="F52" s="49">
        <f t="shared" si="3"/>
        <v>574518248</v>
      </c>
      <c r="G52" s="49" t="str">
        <f t="shared" si="4"/>
        <v>Excelente</v>
      </c>
    </row>
    <row r="53" spans="2:7" x14ac:dyDescent="0.3">
      <c r="B53" s="36" t="s">
        <v>53</v>
      </c>
      <c r="C53" s="46">
        <v>177846864</v>
      </c>
      <c r="D53" s="46">
        <v>138836555</v>
      </c>
      <c r="E53" s="46">
        <v>130491544</v>
      </c>
      <c r="F53" s="49">
        <f t="shared" si="3"/>
        <v>447174963</v>
      </c>
      <c r="G53" s="49" t="str">
        <f t="shared" si="4"/>
        <v>Muy Bueno</v>
      </c>
    </row>
    <row r="54" spans="2:7" x14ac:dyDescent="0.3">
      <c r="B54" s="44" t="s">
        <v>69</v>
      </c>
      <c r="C54" s="47">
        <f>SUM(C42:C53)</f>
        <v>1946975433</v>
      </c>
      <c r="D54" s="47">
        <f>SUM(D42:D53)</f>
        <v>2199052700</v>
      </c>
      <c r="E54" s="47">
        <f>SUM(E42:E53)</f>
        <v>2241050657</v>
      </c>
      <c r="F54" s="50">
        <f t="shared" si="3"/>
        <v>6387078790</v>
      </c>
      <c r="G54" s="50"/>
    </row>
  </sheetData>
  <mergeCells count="3">
    <mergeCell ref="D2:M6"/>
    <mergeCell ref="B9:G10"/>
    <mergeCell ref="I11:J11"/>
  </mergeCells>
  <conditionalFormatting sqref="G12:G23">
    <cfRule type="cellIs" dxfId="74" priority="1" operator="equal">
      <formula>$J$14</formula>
    </cfRule>
    <cfRule type="cellIs" dxfId="73" priority="2" operator="equal">
      <formula>$J$15</formula>
    </cfRule>
    <cfRule type="cellIs" dxfId="72" priority="3" operator="equal">
      <formula>EXCELENTE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C000-19BF-43DA-9B19-CE7DCC7EBB2B}">
  <sheetPr>
    <tabColor rgb="FF009999"/>
  </sheetPr>
  <dimension ref="A1:O32"/>
  <sheetViews>
    <sheetView showGridLines="0" zoomScale="96" zoomScaleNormal="96" workbookViewId="0">
      <selection activeCell="G27" sqref="G27"/>
    </sheetView>
  </sheetViews>
  <sheetFormatPr baseColWidth="10" defaultRowHeight="14.4" x14ac:dyDescent="0.3"/>
  <cols>
    <col min="1" max="1" width="4.33203125" customWidth="1"/>
    <col min="2" max="2" width="20.44140625" bestFit="1" customWidth="1"/>
    <col min="3" max="3" width="26.109375" customWidth="1"/>
    <col min="4" max="15" width="15.88671875" bestFit="1" customWidth="1"/>
    <col min="16" max="16" width="16" bestFit="1" customWidth="1"/>
  </cols>
  <sheetData>
    <row r="1" spans="1:15" s="1" customFormat="1" x14ac:dyDescent="0.3"/>
    <row r="2" spans="1:15" s="1" customFormat="1" x14ac:dyDescent="0.3">
      <c r="A2" s="2"/>
      <c r="B2" s="2"/>
      <c r="C2" s="2"/>
      <c r="D2" s="90" t="s">
        <v>212</v>
      </c>
      <c r="E2" s="90"/>
      <c r="F2" s="90"/>
      <c r="G2" s="90"/>
      <c r="H2" s="90"/>
      <c r="I2" s="90"/>
      <c r="J2" s="90"/>
      <c r="K2" s="90"/>
      <c r="L2" s="90"/>
      <c r="M2" s="90"/>
    </row>
    <row r="3" spans="1:15" s="1" customFormat="1" x14ac:dyDescent="0.3">
      <c r="A3" s="2"/>
      <c r="B3" s="2"/>
      <c r="C3" s="2"/>
      <c r="D3" s="90"/>
      <c r="E3" s="90"/>
      <c r="F3" s="90"/>
      <c r="G3" s="90"/>
      <c r="H3" s="90"/>
      <c r="I3" s="90"/>
      <c r="J3" s="90"/>
      <c r="K3" s="90"/>
      <c r="L3" s="90"/>
      <c r="M3" s="90"/>
    </row>
    <row r="4" spans="1:15" s="1" customFormat="1" x14ac:dyDescent="0.3">
      <c r="A4" s="2"/>
      <c r="B4" s="2"/>
      <c r="C4" s="2"/>
      <c r="D4" s="90"/>
      <c r="E4" s="90"/>
      <c r="F4" s="90"/>
      <c r="G4" s="90"/>
      <c r="H4" s="90"/>
      <c r="I4" s="90"/>
      <c r="J4" s="90"/>
      <c r="K4" s="90"/>
      <c r="L4" s="90"/>
      <c r="M4" s="90"/>
    </row>
    <row r="5" spans="1:15" s="1" customFormat="1" x14ac:dyDescent="0.3">
      <c r="A5" s="2"/>
      <c r="B5" s="2"/>
      <c r="C5" s="2"/>
      <c r="D5" s="90"/>
      <c r="E5" s="90"/>
      <c r="F5" s="90"/>
      <c r="G5" s="90"/>
      <c r="H5" s="90"/>
      <c r="I5" s="90"/>
      <c r="J5" s="90"/>
      <c r="K5" s="90"/>
      <c r="L5" s="90"/>
      <c r="M5" s="90"/>
    </row>
    <row r="6" spans="1:15" s="1" customFormat="1" x14ac:dyDescent="0.3">
      <c r="A6" s="2"/>
      <c r="B6" s="2"/>
      <c r="C6" s="2"/>
      <c r="D6" s="90"/>
      <c r="E6" s="90"/>
      <c r="F6" s="90"/>
      <c r="G6" s="90"/>
      <c r="H6" s="90"/>
      <c r="I6" s="90"/>
      <c r="J6" s="90"/>
      <c r="K6" s="90"/>
      <c r="L6" s="90"/>
      <c r="M6" s="90"/>
    </row>
    <row r="7" spans="1:15" s="1" customFormat="1" x14ac:dyDescent="0.3"/>
    <row r="8" spans="1:15" s="2" customFormat="1" x14ac:dyDescent="0.3"/>
    <row r="9" spans="1:15" s="2" customFormat="1" ht="15" thickBot="1" x14ac:dyDescent="0.35"/>
    <row r="10" spans="1:15" s="2" customFormat="1" ht="15" customHeight="1" thickBot="1" x14ac:dyDescent="0.35">
      <c r="B10" s="39" t="s">
        <v>41</v>
      </c>
      <c r="C10" s="43"/>
      <c r="F10" s="159" t="s">
        <v>213</v>
      </c>
      <c r="G10" s="160"/>
      <c r="H10" s="160"/>
      <c r="I10" s="160"/>
      <c r="J10" s="160"/>
      <c r="K10" s="160"/>
      <c r="L10" s="160"/>
      <c r="M10" s="160"/>
    </row>
    <row r="11" spans="1:15" s="2" customFormat="1" ht="15" customHeight="1" thickBot="1" x14ac:dyDescent="0.35">
      <c r="F11" s="160"/>
      <c r="G11" s="160"/>
      <c r="H11" s="160"/>
      <c r="I11" s="160"/>
      <c r="J11" s="160"/>
      <c r="K11" s="160"/>
      <c r="L11" s="160"/>
      <c r="M11" s="160"/>
    </row>
    <row r="12" spans="1:15" s="2" customFormat="1" ht="15" customHeight="1" thickBot="1" x14ac:dyDescent="0.35">
      <c r="B12" s="39" t="s">
        <v>67</v>
      </c>
      <c r="C12" s="43"/>
      <c r="F12" s="160"/>
      <c r="G12" s="160"/>
      <c r="H12" s="160"/>
      <c r="I12" s="160"/>
      <c r="J12" s="160"/>
      <c r="K12" s="160"/>
      <c r="L12" s="160"/>
      <c r="M12" s="160"/>
    </row>
    <row r="13" spans="1:15" s="2" customFormat="1" ht="15" customHeight="1" thickBot="1" x14ac:dyDescent="0.35">
      <c r="F13" s="160"/>
      <c r="G13" s="160"/>
      <c r="H13" s="160"/>
      <c r="I13" s="160"/>
      <c r="J13" s="160"/>
      <c r="K13" s="160"/>
      <c r="L13" s="160"/>
      <c r="M13" s="160"/>
    </row>
    <row r="14" spans="1:15" s="2" customFormat="1" ht="15" thickBot="1" x14ac:dyDescent="0.35">
      <c r="B14" s="39" t="s">
        <v>68</v>
      </c>
      <c r="C14" s="42"/>
      <c r="D14" s="153" t="str">
        <f>_xlfn.IFNA(IF(C14=INDEX(Tabla189[#All],MATCH($C$10,Tabla189[[#All],[Sucursales]],0),MATCH($C$12,Tabla189[#Headers],0)),"✔","❌"),"")</f>
        <v/>
      </c>
      <c r="F14" s="148" t="s">
        <v>210</v>
      </c>
      <c r="G14" s="148"/>
      <c r="H14" s="148"/>
      <c r="I14" s="148"/>
      <c r="J14" s="148"/>
      <c r="K14" s="148"/>
      <c r="L14" s="148"/>
      <c r="M14" s="148"/>
    </row>
    <row r="15" spans="1:15" ht="14.4" customHeight="1" x14ac:dyDescent="0.3"/>
    <row r="16" spans="1:15" ht="14.4" customHeight="1" x14ac:dyDescent="0.3">
      <c r="B16" t="s">
        <v>41</v>
      </c>
      <c r="C16" s="38" t="s">
        <v>55</v>
      </c>
      <c r="D16" s="38" t="s">
        <v>56</v>
      </c>
      <c r="E16" s="38" t="s">
        <v>57</v>
      </c>
      <c r="F16" s="38" t="s">
        <v>58</v>
      </c>
      <c r="G16" s="38" t="s">
        <v>59</v>
      </c>
      <c r="H16" s="38" t="s">
        <v>60</v>
      </c>
      <c r="I16" s="38" t="s">
        <v>61</v>
      </c>
      <c r="J16" s="38" t="s">
        <v>62</v>
      </c>
      <c r="K16" s="38" t="s">
        <v>63</v>
      </c>
      <c r="L16" s="38" t="s">
        <v>64</v>
      </c>
      <c r="M16" s="38" t="s">
        <v>65</v>
      </c>
      <c r="N16" s="38" t="s">
        <v>66</v>
      </c>
      <c r="O16" t="s">
        <v>69</v>
      </c>
    </row>
    <row r="17" spans="2:15" ht="14.4" customHeight="1" x14ac:dyDescent="0.3">
      <c r="B17" t="s">
        <v>42</v>
      </c>
      <c r="C17" s="37">
        <v>203881294</v>
      </c>
      <c r="D17" s="37">
        <v>256096115</v>
      </c>
      <c r="E17" s="37">
        <v>291368267</v>
      </c>
      <c r="F17" s="37">
        <v>295635269</v>
      </c>
      <c r="G17" s="37">
        <v>258648736</v>
      </c>
      <c r="H17" s="37">
        <v>181167274</v>
      </c>
      <c r="I17" s="37">
        <v>149842055</v>
      </c>
      <c r="J17" s="37">
        <v>243999775</v>
      </c>
      <c r="K17" s="37">
        <v>111514504</v>
      </c>
      <c r="L17" s="37">
        <v>144189961</v>
      </c>
      <c r="M17" s="37">
        <v>277730942</v>
      </c>
      <c r="N17" s="37">
        <v>230146385</v>
      </c>
      <c r="O17" s="41">
        <f>SUM(C17:N17)</f>
        <v>2644220577</v>
      </c>
    </row>
    <row r="18" spans="2:15" ht="14.4" customHeight="1" x14ac:dyDescent="0.3">
      <c r="B18" t="s">
        <v>43</v>
      </c>
      <c r="C18" s="37">
        <v>204495614</v>
      </c>
      <c r="D18" s="37">
        <v>196732725</v>
      </c>
      <c r="E18" s="37">
        <v>168905009</v>
      </c>
      <c r="F18" s="37">
        <v>195523129</v>
      </c>
      <c r="G18" s="37">
        <v>178902586</v>
      </c>
      <c r="H18" s="37">
        <v>127658325</v>
      </c>
      <c r="I18" s="37">
        <v>132228883</v>
      </c>
      <c r="J18" s="37">
        <v>238973259</v>
      </c>
      <c r="K18" s="37">
        <v>147065430</v>
      </c>
      <c r="L18" s="37">
        <v>229997517</v>
      </c>
      <c r="M18" s="37">
        <v>110496596</v>
      </c>
      <c r="N18" s="37">
        <v>186432807</v>
      </c>
      <c r="O18" s="41">
        <f>SUM(C18:N18)</f>
        <v>2117411880</v>
      </c>
    </row>
    <row r="19" spans="2:15" ht="14.4" customHeight="1" x14ac:dyDescent="0.3">
      <c r="B19" t="s">
        <v>44</v>
      </c>
      <c r="C19" s="37">
        <v>114302621</v>
      </c>
      <c r="D19" s="37">
        <v>151545992</v>
      </c>
      <c r="E19" s="37">
        <v>188312091</v>
      </c>
      <c r="F19" s="37">
        <v>241204638</v>
      </c>
      <c r="G19" s="37">
        <v>244729243</v>
      </c>
      <c r="H19" s="37">
        <v>270509864</v>
      </c>
      <c r="I19" s="37">
        <v>201242335</v>
      </c>
      <c r="J19" s="37">
        <v>240700546</v>
      </c>
      <c r="K19" s="37">
        <v>251830919</v>
      </c>
      <c r="L19" s="37">
        <v>174831705</v>
      </c>
      <c r="M19" s="37">
        <v>157105452</v>
      </c>
      <c r="N19" s="37">
        <v>119158632</v>
      </c>
      <c r="O19" s="41">
        <f>SUM(C19:N19)</f>
        <v>2355474038</v>
      </c>
    </row>
    <row r="20" spans="2:15" ht="14.4" customHeight="1" x14ac:dyDescent="0.3">
      <c r="B20" t="s">
        <v>45</v>
      </c>
      <c r="C20" s="37">
        <v>141536016</v>
      </c>
      <c r="D20" s="37">
        <v>271088780</v>
      </c>
      <c r="E20" s="37">
        <v>254282410</v>
      </c>
      <c r="F20" s="37">
        <v>123867226</v>
      </c>
      <c r="G20" s="37">
        <v>164516698</v>
      </c>
      <c r="H20" s="37">
        <v>162073815</v>
      </c>
      <c r="I20" s="37">
        <v>152170906</v>
      </c>
      <c r="J20" s="37">
        <v>260104588</v>
      </c>
      <c r="K20" s="37">
        <v>121958409</v>
      </c>
      <c r="L20" s="37">
        <v>135833851</v>
      </c>
      <c r="M20" s="37">
        <v>263423529</v>
      </c>
      <c r="N20" s="37">
        <v>120861903</v>
      </c>
      <c r="O20" s="41">
        <f>SUM(C20:N20)</f>
        <v>2171718131</v>
      </c>
    </row>
    <row r="21" spans="2:15" ht="14.4" customHeight="1" x14ac:dyDescent="0.3">
      <c r="B21" t="s">
        <v>46</v>
      </c>
      <c r="C21" s="37">
        <v>277554213</v>
      </c>
      <c r="D21" s="37">
        <v>153137758</v>
      </c>
      <c r="E21" s="37">
        <v>294135757</v>
      </c>
      <c r="F21" s="37">
        <v>281504737</v>
      </c>
      <c r="G21" s="37">
        <v>297558486</v>
      </c>
      <c r="H21" s="37">
        <v>212805898</v>
      </c>
      <c r="I21" s="37">
        <v>194342985</v>
      </c>
      <c r="J21" s="37">
        <v>215336273</v>
      </c>
      <c r="K21" s="37">
        <v>169962349</v>
      </c>
      <c r="L21" s="37">
        <v>179641110</v>
      </c>
      <c r="M21" s="37">
        <v>298067642</v>
      </c>
      <c r="N21" s="37">
        <v>138404039</v>
      </c>
      <c r="O21" s="41">
        <f>SUM(C21:N21)</f>
        <v>2712451247</v>
      </c>
    </row>
    <row r="22" spans="2:15" ht="14.4" customHeight="1" x14ac:dyDescent="0.3">
      <c r="B22" t="s">
        <v>47</v>
      </c>
      <c r="C22" s="37">
        <v>279144262</v>
      </c>
      <c r="D22" s="37">
        <v>173431248</v>
      </c>
      <c r="E22" s="37">
        <v>106745653</v>
      </c>
      <c r="F22" s="37">
        <v>269459132</v>
      </c>
      <c r="G22" s="37">
        <v>125916371</v>
      </c>
      <c r="H22" s="37">
        <v>214124215</v>
      </c>
      <c r="I22" s="37">
        <v>176698637</v>
      </c>
      <c r="J22" s="37">
        <v>157805074</v>
      </c>
      <c r="K22" s="37">
        <v>270587112</v>
      </c>
      <c r="L22" s="37">
        <v>116157835</v>
      </c>
      <c r="M22" s="37">
        <v>218973534</v>
      </c>
      <c r="N22" s="37">
        <v>101999881</v>
      </c>
      <c r="O22" s="41">
        <f>SUM(C22:N22)</f>
        <v>2211042954</v>
      </c>
    </row>
    <row r="23" spans="2:15" ht="14.4" customHeight="1" x14ac:dyDescent="0.3">
      <c r="B23" t="s">
        <v>48</v>
      </c>
      <c r="C23" s="37">
        <v>143142339</v>
      </c>
      <c r="D23" s="37">
        <v>142932333</v>
      </c>
      <c r="E23" s="37">
        <v>167756220</v>
      </c>
      <c r="F23" s="37">
        <v>183816174</v>
      </c>
      <c r="G23" s="37">
        <v>234526395</v>
      </c>
      <c r="H23" s="37">
        <v>152735916</v>
      </c>
      <c r="I23" s="37">
        <v>218177148</v>
      </c>
      <c r="J23" s="37">
        <v>132744981</v>
      </c>
      <c r="K23" s="37">
        <v>223529069</v>
      </c>
      <c r="L23" s="37">
        <v>137902784</v>
      </c>
      <c r="M23" s="37">
        <v>165634631</v>
      </c>
      <c r="N23" s="37">
        <v>294842716</v>
      </c>
      <c r="O23" s="41">
        <f>SUM(C23:N23)</f>
        <v>2197740706</v>
      </c>
    </row>
    <row r="24" spans="2:15" ht="14.4" customHeight="1" x14ac:dyDescent="0.3">
      <c r="B24" t="s">
        <v>49</v>
      </c>
      <c r="C24" s="37">
        <v>238326094</v>
      </c>
      <c r="D24" s="37">
        <v>118052322</v>
      </c>
      <c r="E24" s="37">
        <v>196825559</v>
      </c>
      <c r="F24" s="37">
        <v>162476464</v>
      </c>
      <c r="G24" s="37">
        <v>137239208</v>
      </c>
      <c r="H24" s="37">
        <v>113937530</v>
      </c>
      <c r="I24" s="37">
        <v>119445350</v>
      </c>
      <c r="J24" s="37">
        <v>297514884</v>
      </c>
      <c r="K24" s="37">
        <v>188959281</v>
      </c>
      <c r="L24" s="37">
        <v>277949087</v>
      </c>
      <c r="M24" s="37">
        <v>296894807</v>
      </c>
      <c r="N24" s="37">
        <v>132395274</v>
      </c>
      <c r="O24" s="41">
        <f>SUM(C24:N24)</f>
        <v>2280015860</v>
      </c>
    </row>
    <row r="25" spans="2:15" ht="14.4" customHeight="1" x14ac:dyDescent="0.3">
      <c r="B25" t="s">
        <v>50</v>
      </c>
      <c r="C25" s="37">
        <v>234556152</v>
      </c>
      <c r="D25" s="37">
        <v>273405812</v>
      </c>
      <c r="E25" s="37">
        <v>107812054</v>
      </c>
      <c r="F25" s="37">
        <v>196358814</v>
      </c>
      <c r="G25" s="37">
        <v>225084659</v>
      </c>
      <c r="H25" s="37">
        <v>240464608</v>
      </c>
      <c r="I25" s="37">
        <v>153154487</v>
      </c>
      <c r="J25" s="37">
        <v>210551020</v>
      </c>
      <c r="K25" s="37">
        <v>252252499</v>
      </c>
      <c r="L25" s="37">
        <v>220132513</v>
      </c>
      <c r="M25" s="37">
        <v>134432582</v>
      </c>
      <c r="N25" s="37">
        <v>285357361</v>
      </c>
      <c r="O25" s="41">
        <f>SUM(C25:N25)</f>
        <v>2533562561</v>
      </c>
    </row>
    <row r="26" spans="2:15" ht="14.4" customHeight="1" x14ac:dyDescent="0.3">
      <c r="B26" t="s">
        <v>51</v>
      </c>
      <c r="C26" s="37">
        <v>269695250</v>
      </c>
      <c r="D26" s="37">
        <v>154851860</v>
      </c>
      <c r="E26" s="37">
        <v>147329263</v>
      </c>
      <c r="F26" s="37">
        <v>121998611</v>
      </c>
      <c r="G26" s="37">
        <v>144978681</v>
      </c>
      <c r="H26" s="37">
        <v>280031594</v>
      </c>
      <c r="I26" s="37">
        <v>249213062</v>
      </c>
      <c r="J26" s="37">
        <v>278381936</v>
      </c>
      <c r="K26" s="37">
        <v>189919255</v>
      </c>
      <c r="L26" s="37">
        <v>149161788</v>
      </c>
      <c r="M26" s="37">
        <v>280511294</v>
      </c>
      <c r="N26" s="37">
        <v>208638324</v>
      </c>
      <c r="O26" s="41">
        <f>SUM(C26:N26)</f>
        <v>2474710918</v>
      </c>
    </row>
    <row r="27" spans="2:15" ht="14.4" customHeight="1" x14ac:dyDescent="0.3">
      <c r="B27" t="s">
        <v>52</v>
      </c>
      <c r="C27" s="37">
        <v>157928716</v>
      </c>
      <c r="D27" s="37">
        <v>175540118</v>
      </c>
      <c r="E27" s="37">
        <v>272863763</v>
      </c>
      <c r="F27" s="37">
        <v>288725967</v>
      </c>
      <c r="G27" s="37">
        <v>137935308</v>
      </c>
      <c r="H27" s="37">
        <v>232369684</v>
      </c>
      <c r="I27" s="37">
        <v>281385448</v>
      </c>
      <c r="J27" s="37">
        <v>285873932</v>
      </c>
      <c r="K27" s="37">
        <v>119416480</v>
      </c>
      <c r="L27" s="37">
        <v>147520379</v>
      </c>
      <c r="M27" s="37">
        <v>134676078</v>
      </c>
      <c r="N27" s="37">
        <v>292321791</v>
      </c>
      <c r="O27" s="41">
        <f>SUM(C27:N27)</f>
        <v>2526557664</v>
      </c>
    </row>
    <row r="28" spans="2:15" ht="14.4" customHeight="1" x14ac:dyDescent="0.3">
      <c r="B28" t="s">
        <v>53</v>
      </c>
      <c r="C28" s="37">
        <v>111586862</v>
      </c>
      <c r="D28" s="37">
        <v>195826292</v>
      </c>
      <c r="E28" s="37">
        <v>143043497</v>
      </c>
      <c r="F28" s="37">
        <v>250119887</v>
      </c>
      <c r="G28" s="37">
        <v>121047041</v>
      </c>
      <c r="H28" s="37">
        <v>115523219</v>
      </c>
      <c r="I28" s="37">
        <v>251464959</v>
      </c>
      <c r="J28" s="37">
        <v>228751461</v>
      </c>
      <c r="K28" s="37">
        <v>209312254</v>
      </c>
      <c r="L28" s="37">
        <v>177846864</v>
      </c>
      <c r="M28" s="37">
        <v>138836555</v>
      </c>
      <c r="N28" s="37">
        <v>130491544</v>
      </c>
      <c r="O28" s="41">
        <f>SUM(C28:N28)</f>
        <v>2073850435</v>
      </c>
    </row>
    <row r="29" spans="2:15" ht="14.4" customHeight="1" x14ac:dyDescent="0.3">
      <c r="B29" s="40" t="s">
        <v>69</v>
      </c>
      <c r="C29" s="41">
        <f>SUM(C17:C28)</f>
        <v>2376149433</v>
      </c>
      <c r="D29" s="41">
        <f>SUM(D17:D28)</f>
        <v>2262641355</v>
      </c>
      <c r="E29" s="41">
        <f>SUM(E17:E28)</f>
        <v>2339379543</v>
      </c>
      <c r="F29" s="41">
        <f t="shared" ref="F29:N29" si="0">SUM(F17:F28)</f>
        <v>2610690048</v>
      </c>
      <c r="G29" s="41">
        <f t="shared" si="0"/>
        <v>2271083412</v>
      </c>
      <c r="H29" s="41">
        <f t="shared" si="0"/>
        <v>2303401942</v>
      </c>
      <c r="I29" s="41">
        <f t="shared" si="0"/>
        <v>2279366255</v>
      </c>
      <c r="J29" s="41">
        <f t="shared" si="0"/>
        <v>2790737729</v>
      </c>
      <c r="K29" s="41">
        <f t="shared" si="0"/>
        <v>2256307561</v>
      </c>
      <c r="L29" s="41">
        <f t="shared" si="0"/>
        <v>2091165394</v>
      </c>
      <c r="M29" s="41">
        <f t="shared" si="0"/>
        <v>2476783642</v>
      </c>
      <c r="N29" s="41">
        <f t="shared" si="0"/>
        <v>2241050657</v>
      </c>
      <c r="O29" s="41">
        <f>SUM(C29:N29)</f>
        <v>28298756971</v>
      </c>
    </row>
    <row r="30" spans="2:15" ht="14.4" customHeight="1" x14ac:dyDescent="0.3"/>
    <row r="31" spans="2:15" ht="14.4" customHeight="1" x14ac:dyDescent="0.3"/>
    <row r="32" spans="2:15" ht="14.4" customHeight="1" x14ac:dyDescent="0.3"/>
  </sheetData>
  <mergeCells count="3">
    <mergeCell ref="D2:M6"/>
    <mergeCell ref="F10:M13"/>
    <mergeCell ref="F14:M14"/>
  </mergeCells>
  <conditionalFormatting sqref="D14">
    <cfRule type="cellIs" dxfId="65" priority="1" operator="equal">
      <formula>"❌"</formula>
    </cfRule>
    <cfRule type="cellIs" dxfId="66" priority="2" operator="equal">
      <formula>"✔"</formula>
    </cfRule>
  </conditionalFormatting>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FUNCIONES DE BÚSQUEDA</vt:lpstr>
      <vt:lpstr>INTRODUCCIÓN </vt:lpstr>
      <vt:lpstr>BUSCARV</vt:lpstr>
      <vt:lpstr>RTA. BUSCARV</vt:lpstr>
      <vt:lpstr>BUSCARV_COINCIDIR</vt:lpstr>
      <vt:lpstr>RTA. BUSCARV_COINCIDIR</vt:lpstr>
      <vt:lpstr>BUSCARV_APROXIMADO</vt:lpstr>
      <vt:lpstr>RTA. BUSCARV_APROXIMADO </vt:lpstr>
      <vt:lpstr>ÍNDICE Y COINCIDIR</vt:lpstr>
      <vt:lpstr>RTA. ÍNIDCE COINCIDIR</vt:lpstr>
      <vt:lpstr>VENTAS_BUSCARV</vt:lpstr>
      <vt:lpstr>VENTAS_INDICE y COINCIDIR</vt:lpstr>
      <vt:lpstr>RTA. VENTAS_INDICE y COINCIDIR</vt:lpstr>
      <vt:lpstr>INVENTARIO</vt:lpstr>
      <vt:lpstr>'ÍNDICE Y COINCIDIR'!total</vt:lpstr>
      <vt:lpstr>'RTA. BUSCARV_COINCIDIR'!total</vt:lpstr>
      <vt:lpstr>'RTA. ÍNIDCE COINCIDIR'!total</vt:lpstr>
      <vt:lpstr>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Javier González Villalba</dc:creator>
  <cp:lastModifiedBy>Carlos Javier González Villalba</cp:lastModifiedBy>
  <dcterms:created xsi:type="dcterms:W3CDTF">2021-01-02T14:20:35Z</dcterms:created>
  <dcterms:modified xsi:type="dcterms:W3CDTF">2021-07-24T18:08:15Z</dcterms:modified>
</cp:coreProperties>
</file>