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4.xml" ContentType="application/vnd.openxmlformats-officedocument.spreadsheetml.comments+xml"/>
  <Override PartName="/xl/drawings/drawing12.xml" ContentType="application/vnd.openxmlformats-officedocument.drawing+xml"/>
  <Override PartName="/xl/comments5.xml" ContentType="application/vnd.openxmlformats-officedocument.spreadsheetml.comments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E:\FCE\01. PRESENCIAL\AVANZADO\ARCHIVOS PRESENCIALES TERMINADOS AVANZADO\"/>
    </mc:Choice>
  </mc:AlternateContent>
  <xr:revisionPtr revIDLastSave="0" documentId="13_ncr:1_{4E4FB0C8-B9F7-4305-9072-A0A66AE3E03C}" xr6:coauthVersionLast="47" xr6:coauthVersionMax="47" xr10:uidLastSave="{00000000-0000-0000-0000-000000000000}"/>
  <bookViews>
    <workbookView xWindow="-108" yWindow="-108" windowWidth="23256" windowHeight="13176" xr2:uid="{A391DF94-4A44-46CC-AA32-A11D934339E9}"/>
  </bookViews>
  <sheets>
    <sheet name="FECHA Y HORA" sheetId="1" r:id="rId1"/>
    <sheet name="INTRODUCCIÓN " sheetId="22" r:id="rId2"/>
    <sheet name="1" sheetId="18" r:id="rId3"/>
    <sheet name="2" sheetId="19" r:id="rId4"/>
    <sheet name="3" sheetId="20" r:id="rId5"/>
    <sheet name="CRONOGRAMA DE PAGOS " sheetId="23" r:id="rId6"/>
    <sheet name="R. CRONOGRAMA DE PAGOS" sheetId="26" state="hidden" r:id="rId7"/>
    <sheet name="Cálculo de días trabajados" sheetId="24" r:id="rId8"/>
    <sheet name="R. Cálculo de días trabajados" sheetId="27" state="hidden" r:id="rId9"/>
    <sheet name="R.Cálculo de Edad" sheetId="25" state="hidden" r:id="rId10"/>
    <sheet name="Cálculo de Edad" sheetId="28" r:id="rId11"/>
    <sheet name="QUIZ HORA" sheetId="30" r:id="rId12"/>
    <sheet name="QUIZ FECHA" sheetId="29" r:id="rId13"/>
  </sheets>
  <definedNames>
    <definedName name="DIEZ_M">#REF!</definedName>
    <definedName name="DIEZ_MI">#REF!</definedName>
    <definedName name="Meta_trimestral">#REF!</definedName>
    <definedName name="NUEVE_M">#REF!</definedName>
    <definedName name="NUEVE_MI">#REF!</definedName>
    <definedName name="OCHO_M">#REF!</definedName>
    <definedName name="OCHO_MI">#REF!</definedName>
    <definedName name="OCHO_Millones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8" i="23" l="1"/>
  <c r="H19" i="23"/>
  <c r="H20" i="23"/>
  <c r="H21" i="23"/>
  <c r="H22" i="23"/>
  <c r="H23" i="23"/>
  <c r="H24" i="23"/>
  <c r="H25" i="23"/>
  <c r="H26" i="23"/>
  <c r="H17" i="23"/>
  <c r="C49" i="30"/>
  <c r="F46" i="30"/>
  <c r="F42" i="30"/>
  <c r="F40" i="30"/>
  <c r="F38" i="30"/>
  <c r="F37" i="30"/>
  <c r="F36" i="30"/>
  <c r="F35" i="30"/>
  <c r="F34" i="30"/>
  <c r="F33" i="30"/>
  <c r="F32" i="30"/>
  <c r="F31" i="30"/>
  <c r="F24" i="30"/>
  <c r="F22" i="30"/>
  <c r="F20" i="30"/>
  <c r="F19" i="30"/>
  <c r="F18" i="30"/>
  <c r="F17" i="30"/>
  <c r="F16" i="30"/>
  <c r="F15" i="30"/>
  <c r="F14" i="30"/>
  <c r="F13" i="30"/>
  <c r="D32" i="29"/>
  <c r="D31" i="29"/>
  <c r="D30" i="29"/>
  <c r="D29" i="29"/>
  <c r="D28" i="29"/>
  <c r="D27" i="29"/>
  <c r="H21" i="29"/>
  <c r="H20" i="29"/>
  <c r="H19" i="29"/>
  <c r="H18" i="29"/>
  <c r="H17" i="29"/>
  <c r="H16" i="29"/>
  <c r="H15" i="29"/>
  <c r="H14" i="29"/>
  <c r="L13" i="29"/>
  <c r="H13" i="29"/>
  <c r="L12" i="29"/>
  <c r="L14" i="29" s="1"/>
  <c r="C37" i="29" s="1"/>
  <c r="H12" i="29"/>
  <c r="G13" i="28" l="1"/>
  <c r="H25" i="24"/>
  <c r="H26" i="24"/>
  <c r="H27" i="24"/>
  <c r="H28" i="24"/>
  <c r="H29" i="24"/>
  <c r="H30" i="24"/>
  <c r="H31" i="24"/>
  <c r="H32" i="24"/>
  <c r="H33" i="24"/>
  <c r="H34" i="24"/>
  <c r="H13" i="24"/>
  <c r="H14" i="24"/>
  <c r="H15" i="24"/>
  <c r="H16" i="24"/>
  <c r="H17" i="24"/>
  <c r="H18" i="24"/>
  <c r="H19" i="24"/>
  <c r="H20" i="24"/>
  <c r="H21" i="24"/>
  <c r="H12" i="24"/>
  <c r="G22" i="28"/>
  <c r="G21" i="28"/>
  <c r="G20" i="28"/>
  <c r="G19" i="28"/>
  <c r="G18" i="28"/>
  <c r="G17" i="28"/>
  <c r="G16" i="28"/>
  <c r="G15" i="28"/>
  <c r="G14" i="28"/>
  <c r="E34" i="27"/>
  <c r="E33" i="27"/>
  <c r="E32" i="27"/>
  <c r="E31" i="27"/>
  <c r="E30" i="27"/>
  <c r="E29" i="27"/>
  <c r="E28" i="27"/>
  <c r="E27" i="27"/>
  <c r="E26" i="27"/>
  <c r="E25" i="27"/>
  <c r="G21" i="27"/>
  <c r="F21" i="27"/>
  <c r="E21" i="27"/>
  <c r="G20" i="27"/>
  <c r="F20" i="27"/>
  <c r="E20" i="27"/>
  <c r="G19" i="27"/>
  <c r="F19" i="27"/>
  <c r="E19" i="27"/>
  <c r="G18" i="27"/>
  <c r="F18" i="27"/>
  <c r="E18" i="27"/>
  <c r="G17" i="27"/>
  <c r="F17" i="27"/>
  <c r="E17" i="27"/>
  <c r="G16" i="27"/>
  <c r="F16" i="27"/>
  <c r="E16" i="27"/>
  <c r="G15" i="27"/>
  <c r="F15" i="27"/>
  <c r="E15" i="27"/>
  <c r="G14" i="27"/>
  <c r="F14" i="27"/>
  <c r="E14" i="27"/>
  <c r="G13" i="27"/>
  <c r="F13" i="27"/>
  <c r="E13" i="27"/>
  <c r="G12" i="27"/>
  <c r="F12" i="27"/>
  <c r="E12" i="27"/>
  <c r="G26" i="26"/>
  <c r="F26" i="26" s="1"/>
  <c r="G25" i="26"/>
  <c r="F25" i="26" s="1"/>
  <c r="G24" i="26"/>
  <c r="F24" i="26" s="1"/>
  <c r="G23" i="26"/>
  <c r="F23" i="26"/>
  <c r="G22" i="26"/>
  <c r="F22" i="26" s="1"/>
  <c r="G21" i="26"/>
  <c r="F21" i="26" s="1"/>
  <c r="G20" i="26"/>
  <c r="F20" i="26" s="1"/>
  <c r="G19" i="26"/>
  <c r="F19" i="26"/>
  <c r="G18" i="26"/>
  <c r="F18" i="26" s="1"/>
  <c r="G17" i="26"/>
  <c r="F17" i="26" s="1"/>
  <c r="D22" i="25"/>
  <c r="D21" i="25"/>
  <c r="D20" i="25"/>
  <c r="D19" i="25"/>
  <c r="D18" i="25"/>
  <c r="D17" i="25"/>
  <c r="D16" i="25"/>
  <c r="D15" i="25"/>
  <c r="D14" i="25"/>
  <c r="D13" i="25"/>
  <c r="H41" i="20"/>
  <c r="H42" i="20"/>
  <c r="H43" i="20"/>
  <c r="H44" i="20"/>
  <c r="H45" i="20"/>
  <c r="H46" i="20"/>
  <c r="F32" i="20"/>
  <c r="F33" i="20"/>
  <c r="F34" i="20"/>
  <c r="F35" i="20"/>
  <c r="F36" i="20"/>
  <c r="F31" i="20"/>
  <c r="F22" i="20"/>
  <c r="F23" i="20"/>
  <c r="F24" i="20"/>
  <c r="F25" i="20"/>
  <c r="F26" i="20"/>
  <c r="F21" i="20"/>
  <c r="E12" i="20"/>
  <c r="E13" i="20"/>
  <c r="E14" i="20"/>
  <c r="E15" i="20"/>
  <c r="E16" i="20"/>
  <c r="E11" i="20"/>
  <c r="N46" i="20"/>
  <c r="N45" i="20"/>
  <c r="N44" i="20"/>
  <c r="N43" i="20"/>
  <c r="N42" i="20"/>
  <c r="N41" i="20"/>
  <c r="M46" i="20"/>
  <c r="M45" i="20"/>
  <c r="M44" i="20"/>
  <c r="M43" i="20"/>
  <c r="M42" i="20"/>
  <c r="M41" i="20"/>
  <c r="L46" i="20"/>
  <c r="L45" i="20"/>
  <c r="L44" i="20"/>
  <c r="L43" i="20"/>
  <c r="L42" i="20"/>
  <c r="L41" i="20"/>
  <c r="L36" i="20"/>
  <c r="L35" i="20"/>
  <c r="L34" i="20"/>
  <c r="L33" i="20"/>
  <c r="L32" i="20"/>
  <c r="L31" i="20"/>
  <c r="L26" i="20"/>
  <c r="L25" i="20"/>
  <c r="L24" i="20"/>
  <c r="L23" i="20"/>
  <c r="L22" i="20"/>
  <c r="L21" i="20"/>
  <c r="L16" i="20"/>
  <c r="L15" i="20"/>
  <c r="L14" i="20"/>
  <c r="L13" i="20"/>
  <c r="L12" i="20"/>
  <c r="L11" i="20"/>
  <c r="J25" i="19"/>
  <c r="J26" i="19"/>
  <c r="J27" i="19"/>
  <c r="J28" i="19"/>
  <c r="J29" i="19"/>
  <c r="J24" i="19"/>
  <c r="G25" i="19"/>
  <c r="G26" i="19"/>
  <c r="G27" i="19"/>
  <c r="G28" i="19"/>
  <c r="G29" i="19"/>
  <c r="G24" i="19"/>
  <c r="J13" i="19"/>
  <c r="J14" i="19"/>
  <c r="J15" i="19"/>
  <c r="J16" i="19"/>
  <c r="J17" i="19"/>
  <c r="J12" i="19"/>
  <c r="G13" i="19"/>
  <c r="G14" i="19"/>
  <c r="G15" i="19"/>
  <c r="G16" i="19"/>
  <c r="G17" i="19"/>
  <c r="G12" i="19"/>
  <c r="P29" i="19"/>
  <c r="P28" i="19"/>
  <c r="P27" i="19"/>
  <c r="P26" i="19"/>
  <c r="P25" i="19"/>
  <c r="P24" i="19"/>
  <c r="O29" i="19"/>
  <c r="O28" i="19"/>
  <c r="O27" i="19"/>
  <c r="O26" i="19"/>
  <c r="O25" i="19"/>
  <c r="O24" i="19"/>
  <c r="P17" i="19"/>
  <c r="P16" i="19"/>
  <c r="P15" i="19"/>
  <c r="P14" i="19"/>
  <c r="P13" i="19"/>
  <c r="P12" i="19"/>
  <c r="O17" i="19"/>
  <c r="O16" i="19"/>
  <c r="O15" i="19"/>
  <c r="O14" i="19"/>
  <c r="O13" i="19"/>
  <c r="O12" i="19"/>
  <c r="G24" i="18" l="1"/>
  <c r="G25" i="18"/>
  <c r="G26" i="18"/>
  <c r="G27" i="18"/>
  <c r="G28" i="18"/>
  <c r="G23" i="18"/>
  <c r="D24" i="18"/>
  <c r="D25" i="18"/>
  <c r="D26" i="18"/>
  <c r="D27" i="18"/>
  <c r="D28" i="18"/>
  <c r="D23" i="18"/>
  <c r="J13" i="18"/>
  <c r="J14" i="18"/>
  <c r="J15" i="18"/>
  <c r="J16" i="18"/>
  <c r="J17" i="18"/>
  <c r="J12" i="18"/>
  <c r="M28" i="18"/>
  <c r="M27" i="18"/>
  <c r="M26" i="18"/>
  <c r="M25" i="18"/>
  <c r="M24" i="18"/>
  <c r="M23" i="18"/>
  <c r="L28" i="18"/>
  <c r="L27" i="18"/>
  <c r="L26" i="18"/>
  <c r="L25" i="18"/>
  <c r="L24" i="18"/>
  <c r="L23" i="18"/>
  <c r="N17" i="18"/>
  <c r="N16" i="18"/>
  <c r="N15" i="18"/>
  <c r="N14" i="18"/>
  <c r="N13" i="18"/>
  <c r="N12" i="18"/>
  <c r="M17" i="18"/>
  <c r="M16" i="18"/>
  <c r="M15" i="18"/>
  <c r="M14" i="18"/>
  <c r="M13" i="18"/>
  <c r="M12" i="18"/>
  <c r="L17" i="18"/>
  <c r="L16" i="18"/>
  <c r="L15" i="18"/>
  <c r="L14" i="18"/>
  <c r="L13" i="18"/>
  <c r="L12" i="18"/>
  <c r="G12" i="18" l="1"/>
  <c r="G17" i="18" l="1"/>
  <c r="G16" i="18"/>
  <c r="G15" i="18"/>
  <c r="G14" i="18"/>
  <c r="G13" i="18"/>
  <c r="D17" i="18"/>
  <c r="D16" i="18"/>
  <c r="D15" i="18"/>
  <c r="D14" i="18"/>
  <c r="D13" i="18"/>
  <c r="D12" i="1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Carlos Javier González Villalba</author>
  </authors>
  <commentList>
    <comment ref="K10" authorId="0" shapeId="0" xr:uid="{D9EAB987-D313-4202-A830-31C7BF8680EF}">
      <text>
        <r>
          <rPr>
            <b/>
            <sz val="9"/>
            <color indexed="81"/>
            <rFont val="Tahoma"/>
            <family val="2"/>
          </rPr>
          <t>+SIFECHA(FECHA INICIAL;FECHA FINAL;FORMATO)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Formatos:</t>
        </r>
        <r>
          <rPr>
            <sz val="9"/>
            <color indexed="81"/>
            <rFont val="Tahoma"/>
            <family val="2"/>
          </rPr>
          <t xml:space="preserve">
- "D" dias transcurridos
- "M" meses transcurridos
- "Y" años transcurridos</t>
        </r>
      </text>
    </comment>
    <comment ref="E22" authorId="0" shapeId="0" xr:uid="{136D1B9A-2B0D-4308-9C47-EB6B6E3E5548}">
      <text>
        <r>
          <rPr>
            <b/>
            <sz val="9"/>
            <color indexed="81"/>
            <rFont val="Tahoma"/>
            <family val="2"/>
          </rPr>
          <t>Calcula el día que la persona debe volver al trabajo contando solo los días libres. Si sale el 05/05 se cuenta 15 días siendo el 06/05 el día 1.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2" authorId="0" shapeId="0" xr:uid="{7FA41A57-2395-4607-ACA1-558668F126C1}">
      <text>
        <r>
          <rPr>
            <b/>
            <sz val="9"/>
            <color indexed="81"/>
            <rFont val="Tahoma"/>
            <family val="2"/>
          </rPr>
          <t>A diferencia de la función anterior nos permite elegir los días de descaso y los feriados del mes.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3" authorId="0" shapeId="0" xr:uid="{F08B38B8-EE2D-4A8F-AC0C-399F65701E75}">
      <text>
        <r>
          <rPr>
            <b/>
            <sz val="9"/>
            <color indexed="81"/>
            <rFont val="Tahoma"/>
            <family val="2"/>
          </rPr>
          <t>SÁBADOS Y DOMINGOS SE OMITEN.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3" authorId="0" shapeId="0" xr:uid="{000A53FB-513C-4EEB-898F-E95117111C65}">
      <text>
        <r>
          <rPr>
            <sz val="9"/>
            <color indexed="81"/>
            <rFont val="Tahoma"/>
            <family val="2"/>
          </rPr>
          <t xml:space="preserve">15/05/2021  </t>
        </r>
        <r>
          <rPr>
            <b/>
            <sz val="9"/>
            <color indexed="81"/>
            <rFont val="Tahoma"/>
            <family val="2"/>
          </rPr>
          <t>FERIADO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Carlos Javier González Villalba</author>
  </authors>
  <commentList>
    <comment ref="E15" authorId="0" shapeId="0" xr:uid="{8B412110-53B2-4F25-A97B-7D6458029408}">
      <text>
        <r>
          <rPr>
            <sz val="9"/>
            <color indexed="81"/>
            <rFont val="Tahoma"/>
            <family val="2"/>
          </rPr>
          <t xml:space="preserve">=FECHA(AÑO(SELECCIONAR LA FECHA);MES(SELECCIONAR LA FECHA)+REFERENCIAR CUOTA;REFERENCIAR DÍA DE PAGO)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Carlos Javier González Villalba</author>
  </authors>
  <commentList>
    <comment ref="E11" authorId="0" shapeId="0" xr:uid="{8FDE9FA3-1957-44B9-9914-1FC71A61A861}">
      <text>
        <r>
          <rPr>
            <b/>
            <sz val="9"/>
            <color indexed="81"/>
            <rFont val="Tahoma"/>
            <family val="2"/>
          </rPr>
          <t>=SIFECHA(C12;D12;"y")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" authorId="0" shapeId="0" xr:uid="{432062B1-9826-48BE-A659-7B6DF960597E}">
      <text>
        <r>
          <rPr>
            <b/>
            <sz val="9"/>
            <color indexed="81"/>
            <rFont val="Tahoma"/>
            <family val="2"/>
          </rPr>
          <t>+SIFECHA(C12;D12;"ym")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1" authorId="0" shapeId="0" xr:uid="{D0051342-F66F-457F-9765-F3B791963053}">
      <text>
        <r>
          <rPr>
            <b/>
            <sz val="9"/>
            <color indexed="81"/>
            <rFont val="Tahoma"/>
            <family val="2"/>
          </rPr>
          <t>+SIFECHA(C12;D12;"md")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4" authorId="0" shapeId="0" xr:uid="{3C0EA905-787F-4120-9BF1-A31EB172EA9B}">
      <text>
        <r>
          <rPr>
            <b/>
            <sz val="9"/>
            <color indexed="81"/>
            <rFont val="Tahoma"/>
            <family val="2"/>
          </rPr>
          <t>=+CONCAT(SIFECHA(C25;D25;"y");" años ";SIFECHA(C25;D25;"ym");" meses ";SIFECHA(C25;D25;"md");" días trabajados.")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Carlos Javier González Villalba</author>
  </authors>
  <commentList>
    <comment ref="D12" authorId="0" shapeId="0" xr:uid="{7501A70D-D2FB-4E26-9F62-ECB60BC27AC0}">
      <text>
        <r>
          <rPr>
            <b/>
            <sz val="9"/>
            <color indexed="81"/>
            <rFont val="Tahoma"/>
            <family val="2"/>
          </rPr>
          <t>=+CONCAT("El empleado ";B13;" cuenta con ";SIFECHA(C13;HOY();"y");" años.")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Carlos Javier González Villalba</author>
  </authors>
  <commentList>
    <comment ref="E44" authorId="0" shapeId="0" xr:uid="{B5F42DC3-33E2-44F6-9295-6E24D3C72D21}">
      <text>
        <r>
          <rPr>
            <b/>
            <sz val="9"/>
            <color indexed="81"/>
            <rFont val="Tahoma"/>
            <family val="2"/>
          </rPr>
          <t>Monto fijo: no se borra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<sst xmlns="http://schemas.openxmlformats.org/spreadsheetml/2006/main" count="253" uniqueCount="134">
  <si>
    <t>1/01/1800</t>
  </si>
  <si>
    <t>1/01/1801</t>
  </si>
  <si>
    <t>1/01/1802</t>
  </si>
  <si>
    <t>1/01/1803</t>
  </si>
  <si>
    <t>El comienzo del todo</t>
  </si>
  <si>
    <t>No existe</t>
  </si>
  <si>
    <t>dddd</t>
  </si>
  <si>
    <t>mmmm</t>
  </si>
  <si>
    <t>aaaa</t>
  </si>
  <si>
    <t>Formato personalizado de fechas</t>
  </si>
  <si>
    <t>1/01/1804</t>
  </si>
  <si>
    <t>FUNCIÓN HOY</t>
  </si>
  <si>
    <t>La fecha de hoy</t>
  </si>
  <si>
    <t>La fecha de mañana</t>
  </si>
  <si>
    <t>La fecha de pasado mañana</t>
  </si>
  <si>
    <t>La fecha dentro de una semana</t>
  </si>
  <si>
    <t>La fecha dentro de una mes</t>
  </si>
  <si>
    <t>La fecha de ayer</t>
  </si>
  <si>
    <t>La fecha de anteayer</t>
  </si>
  <si>
    <t>Quince días atrás</t>
  </si>
  <si>
    <t>Veinte días atrás</t>
  </si>
  <si>
    <t>FUNCIÓN AHORA</t>
  </si>
  <si>
    <t>FUNCIÓN DÍA</t>
  </si>
  <si>
    <t>Nos arroja la fecha actual</t>
  </si>
  <si>
    <t>Nos arroja la fecha y hora actual</t>
  </si>
  <si>
    <t>FUNCIONES MÁS UTILIZADAS</t>
  </si>
  <si>
    <t>Extra el día de una fecha</t>
  </si>
  <si>
    <t>FUNCIÓN MES</t>
  </si>
  <si>
    <t>FUNCIÓN SI FECHA</t>
  </si>
  <si>
    <t>Calculadora de tiempo</t>
  </si>
  <si>
    <t>FUNCIÓN AÑO</t>
  </si>
  <si>
    <t>Extra el año de una fecha</t>
  </si>
  <si>
    <t>Extra el mes de una fecha</t>
  </si>
  <si>
    <t>Calcula el día de una semana</t>
  </si>
  <si>
    <t>FUNCION FECHA.MES</t>
  </si>
  <si>
    <t>CALCULA LA FECHA DENTRO DE X MESES</t>
  </si>
  <si>
    <t>FUNCION FECHA</t>
  </si>
  <si>
    <t>COMPONE FECHAS CON NÚMEROS</t>
  </si>
  <si>
    <t>COMPONE HORAS CON NÚMEROS</t>
  </si>
  <si>
    <t>FUNCION NSHORA</t>
  </si>
  <si>
    <t>FUNCIÓN MINUTO</t>
  </si>
  <si>
    <t>FUNCIÓN SEGUNDO</t>
  </si>
  <si>
    <t>FUNCIÓN HORA</t>
  </si>
  <si>
    <t>Extrae la hora</t>
  </si>
  <si>
    <t>Extrae el minuto</t>
  </si>
  <si>
    <t>Extrae el segundo</t>
  </si>
  <si>
    <t>La fecha dentro de un año</t>
  </si>
  <si>
    <t>Seis meses atrás (180)</t>
  </si>
  <si>
    <t>FUNCIÓN DÍA.LAB</t>
  </si>
  <si>
    <t>FUNCIÓN DÍA .LAB.INTL</t>
  </si>
  <si>
    <t>FUNCIÓN DÍASEM (otro día)</t>
  </si>
  <si>
    <t>FUNCIÓN DÍASEM(lu o do)</t>
  </si>
  <si>
    <t xml:space="preserve">         FUNCIONES MÁS UTILIZADAS</t>
  </si>
  <si>
    <t>UNIDAD III</t>
  </si>
  <si>
    <t>FUNCIONES DE FECHA Y HORA</t>
  </si>
  <si>
    <t xml:space="preserve">INTRODUCCIÓN </t>
  </si>
  <si>
    <t>DESCRIPCIÓN</t>
  </si>
  <si>
    <t>1/01/1805</t>
  </si>
  <si>
    <t>FORMATOS DE CELDAS</t>
  </si>
  <si>
    <r>
      <t xml:space="preserve">Otro aspecto que debemos dominar es el formato de celdas, de está manera podemos representar las fechas de acuerdo a nuestra necesidad, ejemplo si deseo saber a que día corresponde la fecha 24/04/1999, simplemente debo personalizar el formato de celdas y escribir 4 veces d. "dddd"
</t>
    </r>
    <r>
      <rPr>
        <b/>
        <sz val="11"/>
        <color theme="1"/>
        <rFont val="Calibri"/>
        <family val="2"/>
        <scheme val="minor"/>
      </rPr>
      <t>Para practicar lo mencionado selecciona las fechas de las tablas y configura el formato personalizado según lo solicitado.</t>
    </r>
  </si>
  <si>
    <t>Calcula el día de retorno al día laboral</t>
  </si>
  <si>
    <t>Calcula el día de retorno al día laboral (Personalizado)</t>
  </si>
  <si>
    <t xml:space="preserve">    CRONOGRAMAS DE PAGOS</t>
  </si>
  <si>
    <t xml:space="preserve">   Nombre y apellido del Cliente</t>
  </si>
  <si>
    <t>Carlos González</t>
  </si>
  <si>
    <t xml:space="preserve">   Fecha de compra del producto</t>
  </si>
  <si>
    <t xml:space="preserve">    Día de pago de cuotas</t>
  </si>
  <si>
    <t>EMPRESA  S.A</t>
  </si>
  <si>
    <t>Cronograma de pagos</t>
  </si>
  <si>
    <t>CUOTA</t>
  </si>
  <si>
    <t>FECHA DE PAGO</t>
  </si>
  <si>
    <t>DÍA</t>
  </si>
  <si>
    <t xml:space="preserve">    DÍAS TRABAJADOS</t>
  </si>
  <si>
    <t>Nombre y Apellido</t>
  </si>
  <si>
    <t>Fecha de Ingreso</t>
  </si>
  <si>
    <t>Término de contrato</t>
  </si>
  <si>
    <t>Años</t>
  </si>
  <si>
    <t>Meses</t>
  </si>
  <si>
    <t>Días</t>
  </si>
  <si>
    <t>TIPS DE FORMATOS</t>
  </si>
  <si>
    <t>Galarza, Angeline</t>
  </si>
  <si>
    <t>Días "d"</t>
  </si>
  <si>
    <t>Galeano Careaga, Robert</t>
  </si>
  <si>
    <t>Meses "m"</t>
  </si>
  <si>
    <t>Pavon, Henrry Isaias</t>
  </si>
  <si>
    <t>Años "a" o "y"</t>
  </si>
  <si>
    <t>Barrios, Giuliana Abigail</t>
  </si>
  <si>
    <t>Meses entre años "ym"</t>
  </si>
  <si>
    <t xml:space="preserve">Garcete, Lizeth </t>
  </si>
  <si>
    <t>Días entre años "yd"</t>
  </si>
  <si>
    <t>Montiel Lezcano, Maria Jose</t>
  </si>
  <si>
    <t>Días entre meses "md"</t>
  </si>
  <si>
    <t xml:space="preserve">Meza Morel, Macarena </t>
  </si>
  <si>
    <t>Ovelar Ortega, Danna</t>
  </si>
  <si>
    <t>Ramos, Ezequiel</t>
  </si>
  <si>
    <t>Rivas ,Fiorella Gonzalez</t>
  </si>
  <si>
    <t>Escribir con fórmulas los días trabajados</t>
  </si>
  <si>
    <t xml:space="preserve">    Cálculo de edad</t>
  </si>
  <si>
    <t>Fecha de nacimiento</t>
  </si>
  <si>
    <t>¿Qué edad posee cada empleado? Escribe</t>
  </si>
  <si>
    <t>6 años 7 meses 7 días trabajados.</t>
  </si>
  <si>
    <t>6 años 4 meses 0 días trabajados.</t>
  </si>
  <si>
    <t>4 años 6 meses 9 días trabajados.</t>
  </si>
  <si>
    <t>3 años 11 meses 14 días trabajados.</t>
  </si>
  <si>
    <t>6 años 2 meses 6 días trabajados.</t>
  </si>
  <si>
    <t>4 años 8 meses 3 días trabajados.</t>
  </si>
  <si>
    <t>4 años 4 meses 23 días trabajados.</t>
  </si>
  <si>
    <t>3 años 11 meses 28 días trabajados.</t>
  </si>
  <si>
    <t>4 años 2 meses 22 días trabajados.</t>
  </si>
  <si>
    <t>5 años 9 meses 22 días trabajados.</t>
  </si>
  <si>
    <t>El empleado Galarza, Angeline cuenta con 37 años.</t>
  </si>
  <si>
    <t>El empleado Galeano Careaga, Robert cuenta con 38 años.</t>
  </si>
  <si>
    <t>El empleado Pavon, Henrry Isaias cuenta con 37 años.</t>
  </si>
  <si>
    <t>El empleado Barrios, Giuliana Abigail cuenta con 39 años.</t>
  </si>
  <si>
    <t>El empleado Garcete, Lizeth  cuenta con 37 años.</t>
  </si>
  <si>
    <t>El empleado Montiel Lezcano, Maria Jose cuenta con 37 años.</t>
  </si>
  <si>
    <t>El empleado Meza Morel, Macarena  cuenta con 36 años.</t>
  </si>
  <si>
    <t>El empleado Ovelar Ortega, Danna cuenta con 37 años.</t>
  </si>
  <si>
    <t>El empleado Ramos, Ezequiel cuenta con 37 años.</t>
  </si>
  <si>
    <t>El empleado Rivas ,Fiorella Gonzalez cuenta con 37 años.</t>
  </si>
  <si>
    <t>Ejercicio 1</t>
  </si>
  <si>
    <t>Tiempo trabajado en años, meses y días</t>
  </si>
  <si>
    <t>RTA</t>
  </si>
  <si>
    <t>Ejercicio 2</t>
  </si>
  <si>
    <t>Puntos Logrados</t>
  </si>
  <si>
    <t>Día</t>
  </si>
  <si>
    <t>Hora de entrada</t>
  </si>
  <si>
    <t>Hora de Salida</t>
  </si>
  <si>
    <t>Horas trabajadas</t>
  </si>
  <si>
    <t>Total de horas trabajadas</t>
  </si>
  <si>
    <t>Días Horas Minutos</t>
  </si>
  <si>
    <t>Total en días, horas, minutos</t>
  </si>
  <si>
    <t>Pago por hora</t>
  </si>
  <si>
    <r>
      <t xml:space="preserve">Lo primero que debemos conocer para poder manejarnos bien con los formatos de fechas en Excel, es que todas las fechas son </t>
    </r>
    <r>
      <rPr>
        <b/>
        <sz val="11"/>
        <color theme="1"/>
        <rFont val="Calibri"/>
        <family val="2"/>
        <scheme val="minor"/>
      </rPr>
      <t xml:space="preserve">INTERPRETADAS COMO NÚMEROS. </t>
    </r>
    <r>
      <rPr>
        <sz val="11"/>
        <color theme="1"/>
        <rFont val="Calibri"/>
        <family val="2"/>
        <scheme val="minor"/>
      </rPr>
      <t xml:space="preserve">Esto permite realizar cálculos matemáticos entre fechas y así facilitar enormemente nuestros trabajos.
La primera fecha de Excel es el </t>
    </r>
    <r>
      <rPr>
        <b/>
        <i/>
        <sz val="11"/>
        <color theme="1"/>
        <rFont val="Calibri"/>
        <family val="2"/>
        <scheme val="minor"/>
      </rPr>
      <t xml:space="preserve">01 de enero de 1900 o 01/01/1900, </t>
    </r>
    <r>
      <rPr>
        <sz val="11"/>
        <color theme="1"/>
        <rFont val="Calibri"/>
        <family val="2"/>
        <scheme val="minor"/>
      </rPr>
      <t xml:space="preserve">esto quiere decir que a partir de ese dato recién es aplicable el formato de celdas como </t>
    </r>
    <r>
      <rPr>
        <b/>
        <sz val="11"/>
        <color theme="1"/>
        <rFont val="Calibri"/>
        <family val="2"/>
        <scheme val="minor"/>
      </rPr>
      <t xml:space="preserve">FECHAS. </t>
    </r>
    <r>
      <rPr>
        <sz val="11"/>
        <color theme="1"/>
        <rFont val="Calibri"/>
        <family val="2"/>
        <scheme val="minor"/>
      </rPr>
      <t>Antes de esa fecha, por ejemplo el 01/01/1800 los datos no son tomados como fechas dentro de el programa.
Anteriormente habíamos mencionado que Excel interpreta las fechas como número eso quiere decir que al 01/01/1900 le coresponde el número 1, al 02/01/1900 le corresponde el número 2 y así sucesivamente. Es por eso que cuando insertamos fechas en una celda el el formato está en "</t>
    </r>
    <r>
      <rPr>
        <b/>
        <i/>
        <sz val="11"/>
        <color theme="1"/>
        <rFont val="Calibri"/>
        <family val="2"/>
        <scheme val="minor"/>
      </rPr>
      <t xml:space="preserve">GENERAL", </t>
    </r>
    <r>
      <rPr>
        <sz val="11"/>
        <color theme="1"/>
        <rFont val="Calibri"/>
        <family val="2"/>
        <scheme val="minor"/>
      </rPr>
      <t xml:space="preserve">nos arroja un dato numérico parecido a 44564.
</t>
    </r>
    <r>
      <rPr>
        <b/>
        <u/>
        <sz val="11"/>
        <color theme="1"/>
        <rFont val="Calibri"/>
        <family val="2"/>
        <scheme val="minor"/>
      </rPr>
      <t>Para practicar lo mencionado selecciona la segunda columna de cada tabla y aplica el formato de celdas</t>
    </r>
    <r>
      <rPr>
        <sz val="11"/>
        <color theme="1"/>
        <rFont val="Calibri"/>
        <family val="2"/>
        <scheme val="minor"/>
      </rPr>
      <t xml:space="preserve"> "</t>
    </r>
    <r>
      <rPr>
        <b/>
        <i/>
        <sz val="11"/>
        <color theme="1"/>
        <rFont val="Calibri"/>
        <family val="2"/>
        <scheme val="minor"/>
      </rPr>
      <t>GENERAL".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</si>
</sst>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dd"/>
    <numFmt numFmtId="165" formatCode="[$-F400]h:mm:ss\ AM/PM"/>
    <numFmt numFmtId="166" formatCode="[$₲-3C0A]\ #,##0"/>
  </numFmts>
  <fonts count="23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36"/>
      <color theme="0"/>
      <name val="Montserrat"/>
      <family val="3"/>
    </font>
    <font>
      <b/>
      <sz val="48"/>
      <color theme="0"/>
      <name val="Montserrat"/>
      <family val="3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72"/>
      <color theme="0"/>
      <name val="Montserrat"/>
      <family val="3"/>
    </font>
    <font>
      <b/>
      <sz val="48"/>
      <color theme="0"/>
      <name val="Tahoma"/>
      <family val="2"/>
    </font>
    <font>
      <b/>
      <sz val="18"/>
      <color theme="1"/>
      <name val="Tahoma"/>
      <family val="2"/>
    </font>
    <font>
      <b/>
      <i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name val="Tahoma"/>
      <family val="2"/>
    </font>
    <font>
      <sz val="12"/>
      <color theme="1"/>
      <name val="Calibri"/>
      <family val="2"/>
      <scheme val="minor"/>
    </font>
    <font>
      <b/>
      <i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i/>
      <sz val="11"/>
      <color theme="0"/>
      <name val="Calibri"/>
      <family val="2"/>
      <scheme val="minor"/>
    </font>
    <font>
      <b/>
      <sz val="15"/>
      <color theme="3"/>
      <name val="Montserrat"/>
      <family val="2"/>
    </font>
    <font>
      <b/>
      <sz val="18"/>
      <color theme="0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-0.249977111117893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9" fillId="0" borderId="20" applyNumberFormat="0" applyFill="0" applyAlignment="0" applyProtection="0"/>
  </cellStyleXfs>
  <cellXfs count="107">
    <xf numFmtId="0" fontId="0" fillId="0" borderId="0" xfId="0"/>
    <xf numFmtId="0" fontId="0" fillId="2" borderId="0" xfId="0" applyFill="1"/>
    <xf numFmtId="0" fontId="0" fillId="3" borderId="0" xfId="0" applyFill="1"/>
    <xf numFmtId="14" fontId="0" fillId="3" borderId="1" xfId="0" applyNumberFormat="1" applyFill="1" applyBorder="1"/>
    <xf numFmtId="0" fontId="0" fillId="3" borderId="1" xfId="0" applyFill="1" applyBorder="1"/>
    <xf numFmtId="0" fontId="0" fillId="3" borderId="1" xfId="0" applyNumberFormat="1" applyFill="1" applyBorder="1"/>
    <xf numFmtId="0" fontId="0" fillId="3" borderId="1" xfId="0" applyFont="1" applyFill="1" applyBorder="1"/>
    <xf numFmtId="14" fontId="0" fillId="3" borderId="1" xfId="0" applyNumberFormat="1" applyFont="1" applyFill="1" applyBorder="1"/>
    <xf numFmtId="0" fontId="2" fillId="4" borderId="0" xfId="0" applyFont="1" applyFill="1" applyAlignment="1">
      <alignment vertical="center"/>
    </xf>
    <xf numFmtId="14" fontId="0" fillId="2" borderId="0" xfId="0" applyNumberFormat="1" applyFill="1" applyBorder="1" applyAlignment="1">
      <alignment horizontal="left"/>
    </xf>
    <xf numFmtId="14" fontId="0" fillId="2" borderId="0" xfId="0" applyNumberFormat="1" applyFill="1" applyBorder="1"/>
    <xf numFmtId="3" fontId="0" fillId="3" borderId="1" xfId="0" applyNumberFormat="1" applyFill="1" applyBorder="1" applyAlignment="1">
      <alignment horizontal="left"/>
    </xf>
    <xf numFmtId="0" fontId="0" fillId="3" borderId="1" xfId="0" applyFill="1" applyBorder="1" applyAlignment="1">
      <alignment horizontal="left"/>
    </xf>
    <xf numFmtId="0" fontId="2" fillId="2" borderId="0" xfId="0" applyFont="1" applyFill="1" applyAlignment="1">
      <alignment vertical="center"/>
    </xf>
    <xf numFmtId="0" fontId="0" fillId="4" borderId="0" xfId="0" applyFill="1"/>
    <xf numFmtId="0" fontId="2" fillId="2" borderId="0" xfId="0" applyFont="1" applyFill="1" applyAlignment="1">
      <alignment horizontal="left" vertical="center"/>
    </xf>
    <xf numFmtId="14" fontId="0" fillId="3" borderId="18" xfId="0" applyNumberFormat="1" applyFill="1" applyBorder="1"/>
    <xf numFmtId="18" fontId="0" fillId="3" borderId="19" xfId="0" applyNumberFormat="1" applyFill="1" applyBorder="1" applyAlignment="1">
      <alignment horizontal="left"/>
    </xf>
    <xf numFmtId="14" fontId="0" fillId="3" borderId="19" xfId="0" applyNumberFormat="1" applyFill="1" applyBorder="1"/>
    <xf numFmtId="14" fontId="0" fillId="3" borderId="8" xfId="0" applyNumberFormat="1" applyFill="1" applyBorder="1" applyAlignment="1">
      <alignment horizontal="left"/>
    </xf>
    <xf numFmtId="14" fontId="0" fillId="3" borderId="13" xfId="0" applyNumberFormat="1" applyFill="1" applyBorder="1" applyAlignment="1">
      <alignment horizontal="left"/>
    </xf>
    <xf numFmtId="14" fontId="0" fillId="3" borderId="17" xfId="0" applyNumberFormat="1" applyFill="1" applyBorder="1" applyAlignment="1">
      <alignment horizontal="left"/>
    </xf>
    <xf numFmtId="0" fontId="0" fillId="3" borderId="18" xfId="0" applyNumberFormat="1" applyFill="1" applyBorder="1"/>
    <xf numFmtId="0" fontId="0" fillId="3" borderId="13" xfId="0" applyFill="1" applyBorder="1"/>
    <xf numFmtId="0" fontId="0" fillId="3" borderId="17" xfId="0" applyFill="1" applyBorder="1"/>
    <xf numFmtId="0" fontId="0" fillId="3" borderId="19" xfId="0" applyNumberFormat="1" applyFill="1" applyBorder="1"/>
    <xf numFmtId="0" fontId="0" fillId="3" borderId="8" xfId="0" applyFill="1" applyBorder="1"/>
    <xf numFmtId="22" fontId="0" fillId="3" borderId="19" xfId="0" applyNumberFormat="1" applyFill="1" applyBorder="1"/>
    <xf numFmtId="164" fontId="0" fillId="3" borderId="18" xfId="0" applyNumberFormat="1" applyFill="1" applyBorder="1"/>
    <xf numFmtId="0" fontId="0" fillId="3" borderId="0" xfId="0" applyFill="1" applyAlignment="1"/>
    <xf numFmtId="0" fontId="8" fillId="3" borderId="0" xfId="0" applyFont="1" applyFill="1" applyBorder="1" applyAlignment="1">
      <alignment horizontal="left" vertical="top"/>
    </xf>
    <xf numFmtId="14" fontId="0" fillId="3" borderId="1" xfId="0" applyNumberFormat="1" applyFill="1" applyBorder="1" applyAlignment="1">
      <alignment horizontal="left"/>
    </xf>
    <xf numFmtId="0" fontId="13" fillId="2" borderId="0" xfId="0" applyFont="1" applyFill="1" applyAlignment="1">
      <alignment horizontal="left" vertical="center"/>
    </xf>
    <xf numFmtId="18" fontId="0" fillId="3" borderId="1" xfId="0" applyNumberFormat="1" applyFill="1" applyBorder="1" applyAlignment="1">
      <alignment horizontal="left"/>
    </xf>
    <xf numFmtId="18" fontId="0" fillId="3" borderId="1" xfId="0" applyNumberFormat="1" applyFill="1" applyBorder="1" applyAlignment="1">
      <alignment horizontal="center" vertical="center"/>
    </xf>
    <xf numFmtId="0" fontId="0" fillId="3" borderId="1" xfId="0" applyNumberForma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 wrapText="1"/>
    </xf>
    <xf numFmtId="14" fontId="14" fillId="3" borderId="1" xfId="0" applyNumberFormat="1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14" fontId="0" fillId="3" borderId="1" xfId="0" applyNumberFormat="1" applyFill="1" applyBorder="1" applyAlignment="1">
      <alignment horizontal="center" vertical="center"/>
    </xf>
    <xf numFmtId="164" fontId="0" fillId="3" borderId="1" xfId="0" applyNumberFormat="1" applyFill="1" applyBorder="1" applyAlignment="1">
      <alignment horizontal="center" vertical="center"/>
    </xf>
    <xf numFmtId="0" fontId="17" fillId="5" borderId="1" xfId="0" applyFont="1" applyFill="1" applyBorder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18" fillId="5" borderId="1" xfId="0" applyFont="1" applyFill="1" applyBorder="1"/>
    <xf numFmtId="14" fontId="0" fillId="7" borderId="1" xfId="0" applyNumberForma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3" borderId="0" xfId="0" applyFill="1" applyAlignment="1">
      <alignment horizontal="left"/>
    </xf>
    <xf numFmtId="14" fontId="0" fillId="3" borderId="0" xfId="0" applyNumberFormat="1" applyFill="1"/>
    <xf numFmtId="0" fontId="0" fillId="3" borderId="6" xfId="0" applyFill="1" applyBorder="1"/>
    <xf numFmtId="0" fontId="0" fillId="3" borderId="14" xfId="0" applyFill="1" applyBorder="1"/>
    <xf numFmtId="0" fontId="2" fillId="4" borderId="14" xfId="0" applyFont="1" applyFill="1" applyBorder="1" applyAlignment="1">
      <alignment vertical="center"/>
    </xf>
    <xf numFmtId="0" fontId="0" fillId="3" borderId="11" xfId="0" applyFill="1" applyBorder="1"/>
    <xf numFmtId="0" fontId="0" fillId="3" borderId="12" xfId="0" applyFill="1" applyBorder="1"/>
    <xf numFmtId="0" fontId="0" fillId="3" borderId="22" xfId="0" applyFill="1" applyBorder="1"/>
    <xf numFmtId="0" fontId="2" fillId="4" borderId="22" xfId="0" applyFont="1" applyFill="1" applyBorder="1" applyAlignment="1">
      <alignment vertical="center"/>
    </xf>
    <xf numFmtId="14" fontId="4" fillId="8" borderId="23" xfId="0" applyNumberFormat="1" applyFont="1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14" fontId="4" fillId="8" borderId="9" xfId="0" applyNumberFormat="1" applyFont="1" applyFill="1" applyBorder="1" applyAlignment="1">
      <alignment horizontal="center" vertical="center"/>
    </xf>
    <xf numFmtId="14" fontId="4" fillId="8" borderId="10" xfId="0" applyNumberFormat="1" applyFont="1" applyFill="1" applyBorder="1" applyAlignment="1">
      <alignment horizontal="center" vertical="center"/>
    </xf>
    <xf numFmtId="0" fontId="20" fillId="4" borderId="24" xfId="0" applyFont="1" applyFill="1" applyBorder="1" applyAlignment="1">
      <alignment horizontal="center" vertical="center"/>
    </xf>
    <xf numFmtId="0" fontId="21" fillId="2" borderId="24" xfId="0" applyFont="1" applyFill="1" applyBorder="1" applyAlignment="1">
      <alignment horizontal="center" vertical="center"/>
    </xf>
    <xf numFmtId="0" fontId="22" fillId="8" borderId="1" xfId="0" applyFont="1" applyFill="1" applyBorder="1" applyAlignment="1">
      <alignment horizontal="center" vertical="center"/>
    </xf>
    <xf numFmtId="165" fontId="0" fillId="3" borderId="1" xfId="0" applyNumberFormat="1" applyFill="1" applyBorder="1" applyAlignment="1">
      <alignment horizontal="center" vertical="center"/>
    </xf>
    <xf numFmtId="0" fontId="4" fillId="8" borderId="24" xfId="0" applyFont="1" applyFill="1" applyBorder="1"/>
    <xf numFmtId="166" fontId="0" fillId="7" borderId="24" xfId="0" applyNumberFormat="1" applyFill="1" applyBorder="1" applyAlignment="1">
      <alignment horizontal="center" vertical="center"/>
    </xf>
    <xf numFmtId="0" fontId="0" fillId="0" borderId="24" xfId="0" applyNumberFormat="1" applyBorder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vertical="center" wrapText="1"/>
    </xf>
    <xf numFmtId="0" fontId="0" fillId="3" borderId="21" xfId="0" applyFill="1" applyBorder="1" applyAlignment="1">
      <alignment horizontal="left" vertical="top" wrapText="1"/>
    </xf>
    <xf numFmtId="0" fontId="4" fillId="4" borderId="3" xfId="0" applyFont="1" applyFill="1" applyBorder="1" applyAlignment="1">
      <alignment horizontal="center"/>
    </xf>
    <xf numFmtId="0" fontId="4" fillId="4" borderId="4" xfId="0" applyFont="1" applyFill="1" applyBorder="1" applyAlignment="1">
      <alignment horizontal="center"/>
    </xf>
    <xf numFmtId="0" fontId="8" fillId="3" borderId="2" xfId="0" applyFont="1" applyFill="1" applyBorder="1" applyAlignment="1">
      <alignment horizontal="left" vertical="top"/>
    </xf>
    <xf numFmtId="0" fontId="4" fillId="4" borderId="2" xfId="0" applyFont="1" applyFill="1" applyBorder="1" applyAlignment="1">
      <alignment horizontal="center"/>
    </xf>
    <xf numFmtId="0" fontId="7" fillId="4" borderId="0" xfId="0" applyFont="1" applyFill="1" applyAlignment="1">
      <alignment horizontal="center" vertical="center"/>
    </xf>
    <xf numFmtId="0" fontId="5" fillId="3" borderId="15" xfId="0" applyFont="1" applyFill="1" applyBorder="1" applyAlignment="1">
      <alignment horizontal="center"/>
    </xf>
    <xf numFmtId="0" fontId="5" fillId="3" borderId="16" xfId="0" applyFont="1" applyFill="1" applyBorder="1" applyAlignment="1">
      <alignment horizontal="center"/>
    </xf>
    <xf numFmtId="0" fontId="4" fillId="4" borderId="6" xfId="0" applyFont="1" applyFill="1" applyBorder="1" applyAlignment="1">
      <alignment horizontal="center"/>
    </xf>
    <xf numFmtId="0" fontId="4" fillId="4" borderId="7" xfId="0" applyFont="1" applyFill="1" applyBorder="1" applyAlignment="1">
      <alignment horizontal="center"/>
    </xf>
    <xf numFmtId="0" fontId="2" fillId="4" borderId="0" xfId="0" applyFont="1" applyFill="1" applyAlignment="1">
      <alignment horizontal="left" vertical="center"/>
    </xf>
    <xf numFmtId="0" fontId="4" fillId="4" borderId="15" xfId="0" applyFont="1" applyFill="1" applyBorder="1" applyAlignment="1">
      <alignment horizontal="center"/>
    </xf>
    <xf numFmtId="0" fontId="4" fillId="4" borderId="16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2" fillId="4" borderId="0" xfId="0" applyFont="1" applyFill="1" applyAlignment="1">
      <alignment horizontal="center" vertical="center"/>
    </xf>
    <xf numFmtId="0" fontId="4" fillId="5" borderId="1" xfId="0" applyFont="1" applyFill="1" applyBorder="1" applyAlignment="1">
      <alignment horizontal="left" vertical="center" wrapText="1"/>
    </xf>
    <xf numFmtId="0" fontId="4" fillId="5" borderId="1" xfId="0" applyFont="1" applyFill="1" applyBorder="1" applyAlignment="1">
      <alignment horizontal="left" vertical="center"/>
    </xf>
    <xf numFmtId="0" fontId="15" fillId="5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 wrapText="1"/>
    </xf>
    <xf numFmtId="14" fontId="0" fillId="7" borderId="3" xfId="0" applyNumberFormat="1" applyFill="1" applyBorder="1" applyAlignment="1">
      <alignment horizontal="left"/>
    </xf>
    <xf numFmtId="14" fontId="0" fillId="7" borderId="5" xfId="0" applyNumberFormat="1" applyFill="1" applyBorder="1" applyAlignment="1">
      <alignment horizontal="left"/>
    </xf>
    <xf numFmtId="14" fontId="0" fillId="7" borderId="4" xfId="0" applyNumberFormat="1" applyFill="1" applyBorder="1" applyAlignment="1">
      <alignment horizontal="left"/>
    </xf>
    <xf numFmtId="0" fontId="17" fillId="5" borderId="3" xfId="0" applyFont="1" applyFill="1" applyBorder="1" applyAlignment="1">
      <alignment horizontal="center" vertical="center"/>
    </xf>
    <xf numFmtId="0" fontId="17" fillId="5" borderId="5" xfId="0" applyFont="1" applyFill="1" applyBorder="1" applyAlignment="1">
      <alignment horizontal="center" vertical="center"/>
    </xf>
    <xf numFmtId="0" fontId="17" fillId="5" borderId="4" xfId="0" applyFont="1" applyFill="1" applyBorder="1" applyAlignment="1">
      <alignment horizontal="center" vertical="center"/>
    </xf>
    <xf numFmtId="0" fontId="0" fillId="7" borderId="3" xfId="0" applyFill="1" applyBorder="1" applyAlignment="1">
      <alignment horizontal="left"/>
    </xf>
    <xf numFmtId="0" fontId="0" fillId="7" borderId="5" xfId="0" applyFill="1" applyBorder="1" applyAlignment="1">
      <alignment horizontal="left"/>
    </xf>
    <xf numFmtId="0" fontId="0" fillId="7" borderId="4" xfId="0" applyFill="1" applyBorder="1" applyAlignment="1">
      <alignment horizontal="left"/>
    </xf>
    <xf numFmtId="0" fontId="2" fillId="4" borderId="6" xfId="0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0" fontId="2" fillId="4" borderId="11" xfId="0" applyFont="1" applyFill="1" applyBorder="1" applyAlignment="1">
      <alignment horizontal="center" vertical="center"/>
    </xf>
    <xf numFmtId="0" fontId="2" fillId="4" borderId="12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19" fillId="3" borderId="20" xfId="1" applyFill="1" applyAlignment="1">
      <alignment horizontal="left"/>
    </xf>
    <xf numFmtId="0" fontId="0" fillId="7" borderId="3" xfId="0" applyFill="1" applyBorder="1" applyAlignment="1">
      <alignment horizontal="center" vertical="center"/>
    </xf>
    <xf numFmtId="0" fontId="0" fillId="7" borderId="5" xfId="0" applyFill="1" applyBorder="1" applyAlignment="1">
      <alignment horizontal="center" vertical="center"/>
    </xf>
    <xf numFmtId="0" fontId="0" fillId="7" borderId="4" xfId="0" applyFill="1" applyBorder="1" applyAlignment="1">
      <alignment horizontal="center" vertical="center"/>
    </xf>
  </cellXfs>
  <cellStyles count="2">
    <cellStyle name="Encabezado 1 2" xfId="1" xr:uid="{A826CAD1-8D62-486C-B933-3BD211F6E690}"/>
    <cellStyle name="Normal" xfId="0" builtinId="0"/>
  </cellStyles>
  <dxfs count="9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FF0066"/>
      <color rgb="FF00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181609</xdr:rowOff>
    </xdr:from>
    <xdr:to>
      <xdr:col>2</xdr:col>
      <xdr:colOff>662940</xdr:colOff>
      <xdr:row>6</xdr:row>
      <xdr:rowOff>85226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C76075A-1AE0-4544-95A4-AA8BF17C7D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730" b="21621"/>
        <a:stretch/>
      </xdr:blipFill>
      <xdr:spPr>
        <a:xfrm>
          <a:off x="190500" y="181609"/>
          <a:ext cx="2059940" cy="100851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175260</xdr:rowOff>
    </xdr:from>
    <xdr:to>
      <xdr:col>2</xdr:col>
      <xdr:colOff>7230</xdr:colOff>
      <xdr:row>6</xdr:row>
      <xdr:rowOff>86497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6B247D8-174F-4EFD-B444-88E44C0F9C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730" b="21621"/>
        <a:stretch/>
      </xdr:blipFill>
      <xdr:spPr>
        <a:xfrm>
          <a:off x="0" y="175260"/>
          <a:ext cx="2057010" cy="100851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175260</xdr:rowOff>
    </xdr:from>
    <xdr:to>
      <xdr:col>2</xdr:col>
      <xdr:colOff>7230</xdr:colOff>
      <xdr:row>6</xdr:row>
      <xdr:rowOff>86497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CAD16B-21F3-4E59-A3D5-27F7D2A275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730" b="21621"/>
        <a:stretch/>
      </xdr:blipFill>
      <xdr:spPr>
        <a:xfrm>
          <a:off x="0" y="175260"/>
          <a:ext cx="2057010" cy="100851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274321</xdr:colOff>
      <xdr:row>0</xdr:row>
      <xdr:rowOff>175259</xdr:rowOff>
    </xdr:from>
    <xdr:to>
      <xdr:col>1</xdr:col>
      <xdr:colOff>1542587</xdr:colOff>
      <xdr:row>6</xdr:row>
      <xdr:rowOff>66407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A2DC98D-86CD-455C-A949-6BD1CA8055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730" b="21621"/>
        <a:stretch/>
      </xdr:blipFill>
      <xdr:spPr>
        <a:xfrm>
          <a:off x="274321" y="175259"/>
          <a:ext cx="2060746" cy="1003668"/>
        </a:xfrm>
        <a:prstGeom prst="rect">
          <a:avLst/>
        </a:prstGeom>
      </xdr:spPr>
    </xdr:pic>
    <xdr:clientData/>
  </xdr:twoCellAnchor>
  <xdr:twoCellAnchor>
    <xdr:from>
      <xdr:col>6</xdr:col>
      <xdr:colOff>144058</xdr:colOff>
      <xdr:row>11</xdr:row>
      <xdr:rowOff>17821</xdr:rowOff>
    </xdr:from>
    <xdr:to>
      <xdr:col>8</xdr:col>
      <xdr:colOff>2312284</xdr:colOff>
      <xdr:row>22</xdr:row>
      <xdr:rowOff>54288</xdr:rowOff>
    </xdr:to>
    <xdr:sp macro="" textlink="">
      <xdr:nvSpPr>
        <xdr:cNvPr id="3" name="TextBox 1">
          <a:extLst>
            <a:ext uri="{FF2B5EF4-FFF2-40B4-BE49-F238E27FC236}">
              <a16:creationId xmlns:a16="http://schemas.microsoft.com/office/drawing/2014/main" id="{CD2D1A88-9784-4BF1-AFED-4E09132E3E89}"/>
            </a:ext>
          </a:extLst>
        </xdr:cNvPr>
        <xdr:cNvSpPr txBox="1"/>
      </xdr:nvSpPr>
      <xdr:spPr>
        <a:xfrm>
          <a:off x="9509038" y="2120941"/>
          <a:ext cx="8950026" cy="2314847"/>
        </a:xfrm>
        <a:prstGeom prst="rect">
          <a:avLst/>
        </a:prstGeom>
        <a:solidFill>
          <a:srgbClr val="009999"/>
        </a:solidFill>
        <a:ln>
          <a:solidFill>
            <a:schemeClr val="tx1"/>
          </a:solidFill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r>
            <a:rPr lang="en-US" sz="2400" b="1"/>
            <a:t>Instrucciones Ejercicio 1</a:t>
          </a:r>
        </a:p>
        <a:p>
          <a:r>
            <a:rPr lang="en-US" sz="1400" baseline="0"/>
            <a:t>- Calcula las horas trabajadas aplicando una sustracción entre la la hora de salida (hora mayor) y la hora de entrada.</a:t>
          </a:r>
        </a:p>
        <a:p>
          <a:r>
            <a:rPr lang="en-US" sz="1400" baseline="0"/>
            <a:t>- Halla el total de horas trabajadas aplicando la función suma. </a:t>
          </a:r>
          <a:r>
            <a:rPr lang="en-US" sz="1400" i="1" baseline="0"/>
            <a:t>Obs: Excel no nos permite superar el número 24 en el formato de hora es por eso que para llegar al resultado correcto debes ir al formato personalizado y escribir [h]:mm:ss</a:t>
          </a:r>
        </a:p>
        <a:p>
          <a:r>
            <a:rPr lang="en-US" sz="1400" i="1" baseline="0"/>
            <a:t>Los corchetes se escriben con alt + 91 y alt + 93.</a:t>
          </a:r>
        </a:p>
        <a:p>
          <a:r>
            <a:rPr lang="en-US" sz="1400" i="1" baseline="0"/>
            <a:t>- Para hallar el total en dias, horas y minutos aplica la función de suma y luego el siguiente formato personalizado.</a:t>
          </a:r>
        </a:p>
        <a:p>
          <a:r>
            <a:rPr lang="en-US" sz="1400" i="1" baseline="0"/>
            <a:t>d "días" h "horas" m "minutos"</a:t>
          </a:r>
        </a:p>
        <a:p>
          <a:endParaRPr lang="en-US" sz="1400" i="1" baseline="0"/>
        </a:p>
        <a:p>
          <a:r>
            <a:rPr lang="en-US" sz="1400" b="1" i="1" baseline="0"/>
            <a:t>Puntos totales: 25 pts</a:t>
          </a:r>
          <a:endParaRPr lang="en-US" sz="1400" b="1" i="1"/>
        </a:p>
      </xdr:txBody>
    </xdr:sp>
    <xdr:clientData/>
  </xdr:twoCellAnchor>
  <xdr:twoCellAnchor>
    <xdr:from>
      <xdr:col>6</xdr:col>
      <xdr:colOff>110218</xdr:colOff>
      <xdr:row>29</xdr:row>
      <xdr:rowOff>17863</xdr:rowOff>
    </xdr:from>
    <xdr:to>
      <xdr:col>8</xdr:col>
      <xdr:colOff>2278444</xdr:colOff>
      <xdr:row>46</xdr:row>
      <xdr:rowOff>1</xdr:rowOff>
    </xdr:to>
    <xdr:sp macro="" textlink="">
      <xdr:nvSpPr>
        <xdr:cNvPr id="4" name="TextBox 1">
          <a:extLst>
            <a:ext uri="{FF2B5EF4-FFF2-40B4-BE49-F238E27FC236}">
              <a16:creationId xmlns:a16="http://schemas.microsoft.com/office/drawing/2014/main" id="{719E0909-10D4-48BB-8260-562A860A5D48}"/>
            </a:ext>
          </a:extLst>
        </xdr:cNvPr>
        <xdr:cNvSpPr txBox="1"/>
      </xdr:nvSpPr>
      <xdr:spPr>
        <a:xfrm>
          <a:off x="9475198" y="5770963"/>
          <a:ext cx="8950026" cy="3235878"/>
        </a:xfrm>
        <a:prstGeom prst="rect">
          <a:avLst/>
        </a:prstGeom>
        <a:solidFill>
          <a:srgbClr val="009999"/>
        </a:solidFill>
        <a:ln>
          <a:solidFill>
            <a:schemeClr val="tx1"/>
          </a:solidFill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r>
            <a:rPr lang="en-US" sz="2400" b="1"/>
            <a:t>Instrucciones Ejercicio 2</a:t>
          </a:r>
        </a:p>
        <a:p>
          <a:r>
            <a:rPr lang="en-US" sz="1400" baseline="0"/>
            <a:t>- Calcula las horas trabajadas aplicando una sustracción entre la la hora de salida (hora mayor) y la hora de entrada.</a:t>
          </a:r>
        </a:p>
        <a:p>
          <a:r>
            <a:rPr lang="en-US" sz="1400" baseline="0"/>
            <a:t>- Halla el total de horas trabajadas aplicando la función suma. </a:t>
          </a:r>
          <a:r>
            <a:rPr lang="en-US" sz="1400" i="1" baseline="0"/>
            <a:t>Obs: Excel no nos permite superar el número 24 en el formato de hora es por eso que para llegar al resultado correcto debes ir al formato personalizado y escribir [h]:mm:ss</a:t>
          </a:r>
        </a:p>
        <a:p>
          <a:r>
            <a:rPr lang="en-US" sz="1400" i="1" baseline="0"/>
            <a:t>Los corchetes se escriben con alt + 91 y alt + 93.</a:t>
          </a:r>
        </a:p>
        <a:p>
          <a:r>
            <a:rPr lang="en-US" sz="1400" i="1" baseline="0"/>
            <a:t>- Para hallar el total en dias, horas y minutos aplica la función de suma y luego el siguiente formato personalizado.</a:t>
          </a:r>
        </a:p>
        <a:p>
          <a:r>
            <a:rPr lang="en-US" sz="1400" i="1" baseline="0"/>
            <a:t>d "días" h "horas" m "minutos"</a:t>
          </a:r>
        </a:p>
        <a:p>
          <a:r>
            <a:rPr lang="en-US" sz="1400" i="1" baseline="0"/>
            <a:t>- Halla el pago por hora multiplicando las horas trabajadas por la tarifa. </a:t>
          </a:r>
          <a:r>
            <a:rPr lang="en-US" sz="1800" b="1" i="1" baseline="0"/>
            <a:t>¿Da un resultado incorrecto verdad? </a:t>
          </a:r>
          <a:endParaRPr lang="en-US" sz="1400" b="1" i="1" baseline="0"/>
        </a:p>
        <a:p>
          <a:r>
            <a:rPr lang="en-US" sz="1400" b="1" i="1" u="sng" baseline="0"/>
            <a:t>Para poder realizar bien el cálculo añade al final de tu multiplicación *24</a:t>
          </a:r>
        </a:p>
        <a:p>
          <a:endParaRPr lang="en-US" sz="1400" i="1" baseline="0"/>
        </a:p>
        <a:p>
          <a:r>
            <a:rPr lang="en-US" sz="1400" b="1" i="1" baseline="0"/>
            <a:t>Puntos totales: 25 pts</a:t>
          </a:r>
          <a:endParaRPr lang="en-US" sz="1400" b="1" i="1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274321</xdr:colOff>
      <xdr:row>0</xdr:row>
      <xdr:rowOff>175259</xdr:rowOff>
    </xdr:from>
    <xdr:to>
      <xdr:col>1</xdr:col>
      <xdr:colOff>1542587</xdr:colOff>
      <xdr:row>6</xdr:row>
      <xdr:rowOff>66407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6C791B-66C4-4E8F-A0E2-EA6AFA031E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730" b="21621"/>
        <a:stretch/>
      </xdr:blipFill>
      <xdr:spPr>
        <a:xfrm>
          <a:off x="274321" y="175259"/>
          <a:ext cx="2060746" cy="1003668"/>
        </a:xfrm>
        <a:prstGeom prst="rect">
          <a:avLst/>
        </a:prstGeom>
      </xdr:spPr>
    </xdr:pic>
    <xdr:clientData/>
  </xdr:twoCellAnchor>
  <xdr:twoCellAnchor>
    <xdr:from>
      <xdr:col>8</xdr:col>
      <xdr:colOff>39076</xdr:colOff>
      <xdr:row>10</xdr:row>
      <xdr:rowOff>87924</xdr:rowOff>
    </xdr:from>
    <xdr:to>
      <xdr:col>10</xdr:col>
      <xdr:colOff>410307</xdr:colOff>
      <xdr:row>17</xdr:row>
      <xdr:rowOff>166078</xdr:rowOff>
    </xdr:to>
    <xdr:sp macro="" textlink="">
      <xdr:nvSpPr>
        <xdr:cNvPr id="3" name="TextBox 1">
          <a:extLst>
            <a:ext uri="{FF2B5EF4-FFF2-40B4-BE49-F238E27FC236}">
              <a16:creationId xmlns:a16="http://schemas.microsoft.com/office/drawing/2014/main" id="{F36D4FBB-0E89-4166-8730-2E80BC01A118}"/>
            </a:ext>
          </a:extLst>
        </xdr:cNvPr>
        <xdr:cNvSpPr txBox="1"/>
      </xdr:nvSpPr>
      <xdr:spPr>
        <a:xfrm>
          <a:off x="13145476" y="2008164"/>
          <a:ext cx="6726311" cy="1358314"/>
        </a:xfrm>
        <a:prstGeom prst="rect">
          <a:avLst/>
        </a:prstGeom>
        <a:solidFill>
          <a:srgbClr val="009999"/>
        </a:solidFill>
        <a:ln>
          <a:solidFill>
            <a:schemeClr val="tx1"/>
          </a:solidFill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r>
            <a:rPr lang="en-US" sz="2400" b="1"/>
            <a:t>Instrucciones Ejercicio 1</a:t>
          </a:r>
        </a:p>
        <a:p>
          <a:r>
            <a:rPr lang="en-US" sz="1400" i="1" baseline="0"/>
            <a:t>Calcula el tiempo trabajada en años, meses y días utilizando la función de concatenar anidada con la función si fecha tal como lo habiamos visto en los ejercicios anteriores. </a:t>
          </a:r>
          <a:r>
            <a:rPr lang="en-US" sz="1400" b="1" i="1" baseline="0"/>
            <a:t>Puntos totales: 25 pts</a:t>
          </a:r>
          <a:endParaRPr lang="en-US" sz="1400" b="1" i="1"/>
        </a:p>
      </xdr:txBody>
    </xdr:sp>
    <xdr:clientData/>
  </xdr:twoCellAnchor>
  <xdr:twoCellAnchor>
    <xdr:from>
      <xdr:col>4</xdr:col>
      <xdr:colOff>660401</xdr:colOff>
      <xdr:row>24</xdr:row>
      <xdr:rowOff>142631</xdr:rowOff>
    </xdr:from>
    <xdr:to>
      <xdr:col>8</xdr:col>
      <xdr:colOff>513862</xdr:colOff>
      <xdr:row>32</xdr:row>
      <xdr:rowOff>78153</xdr:rowOff>
    </xdr:to>
    <xdr:sp macro="" textlink="">
      <xdr:nvSpPr>
        <xdr:cNvPr id="4" name="TextBox 1">
          <a:extLst>
            <a:ext uri="{FF2B5EF4-FFF2-40B4-BE49-F238E27FC236}">
              <a16:creationId xmlns:a16="http://schemas.microsoft.com/office/drawing/2014/main" id="{84AF16AB-B2C2-42BC-931A-75592AC8D262}"/>
            </a:ext>
          </a:extLst>
        </xdr:cNvPr>
        <xdr:cNvSpPr txBox="1"/>
      </xdr:nvSpPr>
      <xdr:spPr>
        <a:xfrm>
          <a:off x="6901181" y="4691771"/>
          <a:ext cx="6719081" cy="1459522"/>
        </a:xfrm>
        <a:prstGeom prst="rect">
          <a:avLst/>
        </a:prstGeom>
        <a:solidFill>
          <a:srgbClr val="009999"/>
        </a:solidFill>
        <a:ln>
          <a:solidFill>
            <a:schemeClr val="tx1"/>
          </a:solidFill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r>
            <a:rPr lang="en-US" sz="2400" b="1"/>
            <a:t>Instrucciones Ejercicio 2</a:t>
          </a:r>
        </a:p>
        <a:p>
          <a:r>
            <a:rPr lang="en-US" sz="1400" i="1" baseline="0"/>
            <a:t>Utiliza la función Dia.lab.intl para propocionar 30 días de vacaciones los empleados. </a:t>
          </a:r>
        </a:p>
        <a:p>
          <a:r>
            <a:rPr lang="en-US" sz="1400" i="1" baseline="0"/>
            <a:t>Ten en cuenta que para esta ocasión los fines de semana son Domingos y lunes.</a:t>
          </a:r>
        </a:p>
        <a:p>
          <a:r>
            <a:rPr lang="en-US" sz="1400" b="1" i="1" baseline="0"/>
            <a:t>Se necesita ver los resultados con el formato de fecha larga.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i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Puntos totales: 25 pts</a:t>
          </a:r>
          <a:endParaRPr lang="es-ES" sz="1400">
            <a:effectLst/>
          </a:endParaRPr>
        </a:p>
        <a:p>
          <a:endParaRPr lang="en-US" sz="1400" b="1" i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121919</xdr:colOff>
      <xdr:row>1</xdr:row>
      <xdr:rowOff>99060</xdr:rowOff>
    </xdr:from>
    <xdr:to>
      <xdr:col>1</xdr:col>
      <xdr:colOff>617220</xdr:colOff>
      <xdr:row>5</xdr:row>
      <xdr:rowOff>7620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B280828-C70C-41FE-8BF8-FC6A874B16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53" t="30713" r="8599" b="28009"/>
        <a:stretch/>
      </xdr:blipFill>
      <xdr:spPr>
        <a:xfrm>
          <a:off x="121919" y="281940"/>
          <a:ext cx="1287781" cy="6400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175260</xdr:rowOff>
    </xdr:from>
    <xdr:to>
      <xdr:col>1</xdr:col>
      <xdr:colOff>180022</xdr:colOff>
      <xdr:row>6</xdr:row>
      <xdr:rowOff>86497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643E6FE-4AEB-46F8-9E7D-91C1517207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730" b="21621"/>
        <a:stretch/>
      </xdr:blipFill>
      <xdr:spPr>
        <a:xfrm>
          <a:off x="556260" y="175260"/>
          <a:ext cx="2060248" cy="10196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412486</xdr:colOff>
      <xdr:row>1</xdr:row>
      <xdr:rowOff>9920</xdr:rowOff>
    </xdr:from>
    <xdr:to>
      <xdr:col>2</xdr:col>
      <xdr:colOff>587267</xdr:colOff>
      <xdr:row>6</xdr:row>
      <xdr:rowOff>100874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DCED202-AE4F-4383-AC6B-BE664D975B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730" b="21621"/>
        <a:stretch/>
      </xdr:blipFill>
      <xdr:spPr>
        <a:xfrm>
          <a:off x="1203241" y="189637"/>
          <a:ext cx="2058215" cy="989539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8</xdr:row>
      <xdr:rowOff>135224</xdr:rowOff>
    </xdr:from>
    <xdr:to>
      <xdr:col>2</xdr:col>
      <xdr:colOff>1791221</xdr:colOff>
      <xdr:row>29</xdr:row>
      <xdr:rowOff>3283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DD48465-2DC2-4146-84BE-AB6614A17E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6833" t="24387" r="250" b="37383"/>
        <a:stretch/>
      </xdr:blipFill>
      <xdr:spPr>
        <a:xfrm>
          <a:off x="533400" y="1625357"/>
          <a:ext cx="3933288" cy="375944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556260</xdr:colOff>
      <xdr:row>0</xdr:row>
      <xdr:rowOff>175260</xdr:rowOff>
    </xdr:from>
    <xdr:to>
      <xdr:col>1</xdr:col>
      <xdr:colOff>1823720</xdr:colOff>
      <xdr:row>6</xdr:row>
      <xdr:rowOff>86497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CB4B47D-62F1-4C84-B8F4-98978592B3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730" b="21621"/>
        <a:stretch/>
      </xdr:blipFill>
      <xdr:spPr>
        <a:xfrm>
          <a:off x="556260" y="175260"/>
          <a:ext cx="2059940" cy="100851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64478</xdr:colOff>
      <xdr:row>1</xdr:row>
      <xdr:rowOff>63889</xdr:rowOff>
    </xdr:from>
    <xdr:to>
      <xdr:col>1</xdr:col>
      <xdr:colOff>1178179</xdr:colOff>
      <xdr:row>5</xdr:row>
      <xdr:rowOff>152399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BF00C2C-2D87-490C-B606-D1FB619D90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27" t="29730" r="10886" b="21621"/>
        <a:stretch/>
      </xdr:blipFill>
      <xdr:spPr>
        <a:xfrm>
          <a:off x="64478" y="246769"/>
          <a:ext cx="1281341" cy="820030"/>
        </a:xfrm>
        <a:prstGeom prst="rect">
          <a:avLst/>
        </a:prstGeom>
      </xdr:spPr>
    </xdr:pic>
    <xdr:clientData/>
  </xdr:twoCellAnchor>
  <xdr:twoCellAnchor editAs="oneCell">
    <xdr:from>
      <xdr:col>1</xdr:col>
      <xdr:colOff>231100</xdr:colOff>
      <xdr:row>12</xdr:row>
      <xdr:rowOff>138500</xdr:rowOff>
    </xdr:from>
    <xdr:to>
      <xdr:col>2</xdr:col>
      <xdr:colOff>549640</xdr:colOff>
      <xdr:row>21</xdr:row>
      <xdr:rowOff>140851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6E3E28A-4A67-4BF5-99FC-3EC17B1090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7249" t="23081" r="57" b="37588"/>
        <a:stretch/>
      </xdr:blipFill>
      <xdr:spPr>
        <a:xfrm>
          <a:off x="398740" y="2805500"/>
          <a:ext cx="1751100" cy="1701611"/>
        </a:xfrm>
        <a:prstGeom prst="rect">
          <a:avLst/>
        </a:prstGeom>
      </xdr:spPr>
    </xdr:pic>
    <xdr:clientData/>
  </xdr:twoCellAnchor>
  <xdr:twoCellAnchor editAs="oneCell">
    <xdr:from>
      <xdr:col>2</xdr:col>
      <xdr:colOff>750301</xdr:colOff>
      <xdr:row>14</xdr:row>
      <xdr:rowOff>194318</xdr:rowOff>
    </xdr:from>
    <xdr:to>
      <xdr:col>3</xdr:col>
      <xdr:colOff>1774026</xdr:colOff>
      <xdr:row>24</xdr:row>
      <xdr:rowOff>74951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C2D252A-08E2-4D0C-910D-8B47CCC103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77126" t="23754" r="186" b="37441"/>
        <a:stretch/>
      </xdr:blipFill>
      <xdr:spPr>
        <a:xfrm>
          <a:off x="2350501" y="3257558"/>
          <a:ext cx="1785725" cy="17322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64478</xdr:colOff>
      <xdr:row>1</xdr:row>
      <xdr:rowOff>63889</xdr:rowOff>
    </xdr:from>
    <xdr:to>
      <xdr:col>1</xdr:col>
      <xdr:colOff>1178179</xdr:colOff>
      <xdr:row>5</xdr:row>
      <xdr:rowOff>152399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557610B-C795-4AE6-B523-DAD3C50CEC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27" t="29730" r="10886" b="21621"/>
        <a:stretch/>
      </xdr:blipFill>
      <xdr:spPr>
        <a:xfrm>
          <a:off x="64478" y="246769"/>
          <a:ext cx="1281341" cy="820030"/>
        </a:xfrm>
        <a:prstGeom prst="rect">
          <a:avLst/>
        </a:prstGeom>
      </xdr:spPr>
    </xdr:pic>
    <xdr:clientData/>
  </xdr:twoCellAnchor>
  <xdr:twoCellAnchor editAs="oneCell">
    <xdr:from>
      <xdr:col>1</xdr:col>
      <xdr:colOff>231100</xdr:colOff>
      <xdr:row>12</xdr:row>
      <xdr:rowOff>138500</xdr:rowOff>
    </xdr:from>
    <xdr:to>
      <xdr:col>2</xdr:col>
      <xdr:colOff>549640</xdr:colOff>
      <xdr:row>21</xdr:row>
      <xdr:rowOff>140851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424368A-3C27-4EC0-ABB4-3D39B3126B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7249" t="23081" r="57" b="37588"/>
        <a:stretch/>
      </xdr:blipFill>
      <xdr:spPr>
        <a:xfrm>
          <a:off x="398740" y="2805500"/>
          <a:ext cx="1751100" cy="1701611"/>
        </a:xfrm>
        <a:prstGeom prst="rect">
          <a:avLst/>
        </a:prstGeom>
      </xdr:spPr>
    </xdr:pic>
    <xdr:clientData/>
  </xdr:twoCellAnchor>
  <xdr:twoCellAnchor editAs="oneCell">
    <xdr:from>
      <xdr:col>2</xdr:col>
      <xdr:colOff>750301</xdr:colOff>
      <xdr:row>14</xdr:row>
      <xdr:rowOff>194318</xdr:rowOff>
    </xdr:from>
    <xdr:to>
      <xdr:col>3</xdr:col>
      <xdr:colOff>1774026</xdr:colOff>
      <xdr:row>24</xdr:row>
      <xdr:rowOff>74951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FA3584A-2A9F-4337-B29B-A7ABF1F571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77126" t="23754" r="186" b="37441"/>
        <a:stretch/>
      </xdr:blipFill>
      <xdr:spPr>
        <a:xfrm>
          <a:off x="2350501" y="3257558"/>
          <a:ext cx="1785725" cy="17322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175260</xdr:rowOff>
    </xdr:from>
    <xdr:to>
      <xdr:col>2</xdr:col>
      <xdr:colOff>7230</xdr:colOff>
      <xdr:row>6</xdr:row>
      <xdr:rowOff>86497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DBABEE6-95E4-4A61-8EA5-2F906BF97B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730" b="21621"/>
        <a:stretch/>
      </xdr:blipFill>
      <xdr:spPr>
        <a:xfrm>
          <a:off x="0" y="175260"/>
          <a:ext cx="2057010" cy="100851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175260</xdr:rowOff>
    </xdr:from>
    <xdr:to>
      <xdr:col>2</xdr:col>
      <xdr:colOff>7230</xdr:colOff>
      <xdr:row>6</xdr:row>
      <xdr:rowOff>86497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63611D7-3A6B-49F6-ACE0-D3FF72DD06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730" b="21621"/>
        <a:stretch/>
      </xdr:blipFill>
      <xdr:spPr>
        <a:xfrm>
          <a:off x="0" y="175260"/>
          <a:ext cx="2057010" cy="10085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4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5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91413-1365-4A04-920E-4DA421030C09}">
  <sheetPr>
    <tabColor rgb="FFFF0066"/>
  </sheetPr>
  <dimension ref="A2:N29"/>
  <sheetViews>
    <sheetView showGridLines="0" tabSelected="1" zoomScale="120" zoomScaleNormal="120" workbookViewId="0"/>
  </sheetViews>
  <sheetFormatPr baseColWidth="10" defaultRowHeight="14.4" x14ac:dyDescent="0.3"/>
  <cols>
    <col min="1" max="13" width="11.5546875" style="1"/>
    <col min="14" max="14" width="9.44140625" style="1" customWidth="1"/>
    <col min="15" max="16384" width="11.5546875" style="1"/>
  </cols>
  <sheetData>
    <row r="2" spans="1:14" x14ac:dyDescent="0.3">
      <c r="A2" s="2"/>
      <c r="B2" s="2"/>
      <c r="C2" s="2"/>
      <c r="D2" s="2"/>
      <c r="E2" s="67" t="s">
        <v>53</v>
      </c>
      <c r="F2" s="67"/>
      <c r="G2" s="67"/>
      <c r="H2" s="67"/>
      <c r="I2" s="67"/>
      <c r="J2" s="67"/>
      <c r="K2" s="67"/>
      <c r="L2" s="67"/>
      <c r="M2" s="67"/>
      <c r="N2" s="67"/>
    </row>
    <row r="3" spans="1:14" x14ac:dyDescent="0.3">
      <c r="A3" s="2"/>
      <c r="B3" s="2"/>
      <c r="C3" s="2"/>
      <c r="D3" s="2"/>
      <c r="E3" s="67"/>
      <c r="F3" s="67"/>
      <c r="G3" s="67"/>
      <c r="H3" s="67"/>
      <c r="I3" s="67"/>
      <c r="J3" s="67"/>
      <c r="K3" s="67"/>
      <c r="L3" s="67"/>
      <c r="M3" s="67"/>
      <c r="N3" s="67"/>
    </row>
    <row r="4" spans="1:14" x14ac:dyDescent="0.3">
      <c r="A4" s="2"/>
      <c r="B4" s="2"/>
      <c r="C4" s="2"/>
      <c r="D4" s="2"/>
      <c r="E4" s="67"/>
      <c r="F4" s="67"/>
      <c r="G4" s="67"/>
      <c r="H4" s="67"/>
      <c r="I4" s="67"/>
      <c r="J4" s="67"/>
      <c r="K4" s="67"/>
      <c r="L4" s="67"/>
      <c r="M4" s="67"/>
      <c r="N4" s="67"/>
    </row>
    <row r="5" spans="1:14" x14ac:dyDescent="0.3">
      <c r="A5" s="2"/>
      <c r="B5" s="2"/>
      <c r="C5" s="2"/>
      <c r="D5" s="2"/>
      <c r="E5" s="67"/>
      <c r="F5" s="67"/>
      <c r="G5" s="67"/>
      <c r="H5" s="67"/>
      <c r="I5" s="67"/>
      <c r="J5" s="67"/>
      <c r="K5" s="67"/>
      <c r="L5" s="67"/>
      <c r="M5" s="67"/>
      <c r="N5" s="67"/>
    </row>
    <row r="6" spans="1:14" x14ac:dyDescent="0.3">
      <c r="A6" s="2"/>
      <c r="B6" s="2"/>
      <c r="C6" s="2"/>
      <c r="D6" s="2"/>
      <c r="E6" s="67"/>
      <c r="F6" s="67"/>
      <c r="G6" s="67"/>
      <c r="H6" s="67"/>
      <c r="I6" s="67"/>
      <c r="J6" s="67"/>
      <c r="K6" s="67"/>
      <c r="L6" s="67"/>
      <c r="M6" s="67"/>
      <c r="N6" s="67"/>
    </row>
    <row r="8" spans="1:14" ht="11.4" customHeight="1" x14ac:dyDescent="0.3"/>
    <row r="9" spans="1:14" ht="14.4" customHeight="1" x14ac:dyDescent="0.3">
      <c r="A9" s="68" t="s">
        <v>54</v>
      </c>
      <c r="B9" s="68"/>
      <c r="C9" s="68"/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</row>
    <row r="10" spans="1:14" ht="14.4" customHeight="1" x14ac:dyDescent="0.3">
      <c r="A10" s="68"/>
      <c r="B10" s="68"/>
      <c r="C10" s="68"/>
      <c r="D10" s="68"/>
      <c r="E10" s="68"/>
      <c r="F10" s="68"/>
      <c r="G10" s="68"/>
      <c r="H10" s="68"/>
      <c r="I10" s="68"/>
      <c r="J10" s="68"/>
      <c r="K10" s="68"/>
      <c r="L10" s="68"/>
      <c r="M10" s="68"/>
      <c r="N10" s="68"/>
    </row>
    <row r="11" spans="1:14" ht="14.4" customHeight="1" x14ac:dyDescent="0.3">
      <c r="A11" s="68"/>
      <c r="B11" s="68"/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</row>
    <row r="12" spans="1:14" ht="14.4" customHeight="1" x14ac:dyDescent="0.3">
      <c r="A12" s="68"/>
      <c r="B12" s="68"/>
      <c r="C12" s="68"/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8"/>
    </row>
    <row r="13" spans="1:14" ht="14.4" customHeight="1" x14ac:dyDescent="0.3">
      <c r="A13" s="68"/>
      <c r="B13" s="68"/>
      <c r="C13" s="68"/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</row>
    <row r="14" spans="1:14" ht="14.4" customHeight="1" x14ac:dyDescent="0.3">
      <c r="A14" s="68"/>
      <c r="B14" s="68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68"/>
    </row>
    <row r="15" spans="1:14" ht="14.4" customHeight="1" x14ac:dyDescent="0.3">
      <c r="A15" s="68"/>
      <c r="B15" s="68"/>
      <c r="C15" s="68"/>
      <c r="D15" s="68"/>
      <c r="E15" s="68"/>
      <c r="F15" s="68"/>
      <c r="G15" s="68"/>
      <c r="H15" s="68"/>
      <c r="I15" s="68"/>
      <c r="J15" s="68"/>
      <c r="K15" s="68"/>
      <c r="L15" s="68"/>
      <c r="M15" s="68"/>
      <c r="N15" s="68"/>
    </row>
    <row r="16" spans="1:14" ht="14.4" customHeight="1" x14ac:dyDescent="0.3">
      <c r="A16" s="68"/>
      <c r="B16" s="68"/>
      <c r="C16" s="68"/>
      <c r="D16" s="68"/>
      <c r="E16" s="68"/>
      <c r="F16" s="68"/>
      <c r="G16" s="68"/>
      <c r="H16" s="68"/>
      <c r="I16" s="68"/>
      <c r="J16" s="68"/>
      <c r="K16" s="68"/>
      <c r="L16" s="68"/>
      <c r="M16" s="68"/>
      <c r="N16" s="68"/>
    </row>
    <row r="17" spans="1:14" ht="14.4" customHeight="1" x14ac:dyDescent="0.3">
      <c r="A17" s="68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8"/>
      <c r="M17" s="68"/>
      <c r="N17" s="68"/>
    </row>
    <row r="18" spans="1:14" ht="14.4" customHeight="1" x14ac:dyDescent="0.3">
      <c r="A18" s="68"/>
      <c r="B18" s="68"/>
      <c r="C18" s="68"/>
      <c r="D18" s="68"/>
      <c r="E18" s="68"/>
      <c r="F18" s="68"/>
      <c r="G18" s="68"/>
      <c r="H18" s="68"/>
      <c r="I18" s="68"/>
      <c r="J18" s="68"/>
      <c r="K18" s="68"/>
      <c r="L18" s="68"/>
      <c r="M18" s="68"/>
      <c r="N18" s="68"/>
    </row>
    <row r="19" spans="1:14" ht="14.4" customHeight="1" x14ac:dyDescent="0.3">
      <c r="A19" s="68"/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</row>
    <row r="20" spans="1:14" ht="14.4" customHeight="1" x14ac:dyDescent="0.3">
      <c r="A20" s="68"/>
      <c r="B20" s="68"/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</row>
    <row r="21" spans="1:14" ht="14.4" customHeight="1" x14ac:dyDescent="0.3">
      <c r="A21" s="68"/>
      <c r="B21" s="68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</row>
    <row r="22" spans="1:14" ht="14.4" customHeight="1" x14ac:dyDescent="0.3">
      <c r="A22" s="68"/>
      <c r="B22" s="68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</row>
    <row r="23" spans="1:14" ht="14.4" customHeight="1" x14ac:dyDescent="0.3">
      <c r="A23" s="68"/>
      <c r="B23" s="68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</row>
    <row r="24" spans="1:14" ht="14.4" customHeight="1" x14ac:dyDescent="0.3">
      <c r="A24" s="68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</row>
    <row r="25" spans="1:14" ht="14.4" customHeight="1" x14ac:dyDescent="0.3">
      <c r="A25" s="68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</row>
    <row r="26" spans="1:14" ht="14.4" customHeight="1" x14ac:dyDescent="0.3">
      <c r="A26" s="68"/>
      <c r="B26" s="68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</row>
    <row r="27" spans="1:14" ht="14.4" customHeight="1" x14ac:dyDescent="0.3">
      <c r="A27" s="68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</row>
    <row r="28" spans="1:14" ht="14.4" customHeight="1" x14ac:dyDescent="0.3"/>
    <row r="29" spans="1:14" ht="14.4" customHeight="1" x14ac:dyDescent="0.3"/>
  </sheetData>
  <mergeCells count="2">
    <mergeCell ref="E2:N6"/>
    <mergeCell ref="A9:N27"/>
  </mergeCells>
  <phoneticPr fontId="1" type="noConversion"/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E72F2-EB5A-41F3-8DD1-063316E66A42}">
  <sheetPr>
    <tabColor rgb="FFFF0000"/>
  </sheetPr>
  <dimension ref="A1:O23"/>
  <sheetViews>
    <sheetView zoomScale="130" zoomScaleNormal="130" workbookViewId="0">
      <selection activeCell="D23" sqref="D23"/>
    </sheetView>
  </sheetViews>
  <sheetFormatPr baseColWidth="10" defaultRowHeight="14.4" x14ac:dyDescent="0.3"/>
  <cols>
    <col min="1" max="1" width="2.44140625" style="2" customWidth="1"/>
    <col min="2" max="2" width="27.44140625" style="2" customWidth="1"/>
    <col min="3" max="3" width="27.6640625" style="2" bestFit="1" customWidth="1"/>
    <col min="4" max="4" width="19" style="2" bestFit="1" customWidth="1"/>
    <col min="5" max="5" width="20.77734375" style="2" customWidth="1"/>
    <col min="6" max="6" width="20" style="2" customWidth="1"/>
    <col min="7" max="7" width="20.44140625" style="2" customWidth="1"/>
    <col min="8" max="8" width="11.5546875" style="2"/>
    <col min="9" max="9" width="34.77734375" style="2" customWidth="1"/>
    <col min="10" max="10" width="23.33203125" style="2" customWidth="1"/>
    <col min="11" max="11" width="12.5546875" style="2" customWidth="1"/>
    <col min="12" max="12" width="11.5546875" style="2"/>
    <col min="13" max="13" width="20.21875" style="2" customWidth="1"/>
    <col min="14" max="16384" width="11.5546875" style="2"/>
  </cols>
  <sheetData>
    <row r="1" spans="1:15" s="1" customFormat="1" x14ac:dyDescent="0.3"/>
    <row r="2" spans="1:15" s="14" customFormat="1" ht="14.4" customHeight="1" x14ac:dyDescent="0.3">
      <c r="A2" s="2"/>
      <c r="B2" s="2"/>
      <c r="C2" s="79" t="s">
        <v>97</v>
      </c>
      <c r="D2" s="79"/>
      <c r="E2" s="79"/>
      <c r="F2" s="79"/>
      <c r="G2" s="79"/>
      <c r="H2" s="79"/>
      <c r="I2" s="79"/>
      <c r="J2" s="79"/>
      <c r="K2" s="8"/>
      <c r="L2" s="8"/>
      <c r="M2" s="8"/>
      <c r="N2" s="8"/>
      <c r="O2" s="8"/>
    </row>
    <row r="3" spans="1:15" s="14" customFormat="1" ht="14.4" customHeight="1" x14ac:dyDescent="0.3">
      <c r="A3" s="2"/>
      <c r="B3" s="2"/>
      <c r="C3" s="79"/>
      <c r="D3" s="79"/>
      <c r="E3" s="79"/>
      <c r="F3" s="79"/>
      <c r="G3" s="79"/>
      <c r="H3" s="79"/>
      <c r="I3" s="79"/>
      <c r="J3" s="79"/>
      <c r="K3" s="8"/>
      <c r="L3" s="8"/>
      <c r="M3" s="8"/>
      <c r="N3" s="8"/>
      <c r="O3" s="8"/>
    </row>
    <row r="4" spans="1:15" s="14" customFormat="1" ht="14.4" customHeight="1" x14ac:dyDescent="0.3">
      <c r="A4" s="2"/>
      <c r="B4" s="2"/>
      <c r="C4" s="79"/>
      <c r="D4" s="79"/>
      <c r="E4" s="79"/>
      <c r="F4" s="79"/>
      <c r="G4" s="79"/>
      <c r="H4" s="79"/>
      <c r="I4" s="79"/>
      <c r="J4" s="79"/>
      <c r="K4" s="8"/>
      <c r="L4" s="8"/>
      <c r="M4" s="8"/>
      <c r="N4" s="8"/>
      <c r="O4" s="8"/>
    </row>
    <row r="5" spans="1:15" s="14" customFormat="1" ht="14.4" customHeight="1" x14ac:dyDescent="0.3">
      <c r="A5" s="2"/>
      <c r="B5" s="2"/>
      <c r="C5" s="79"/>
      <c r="D5" s="79"/>
      <c r="E5" s="79"/>
      <c r="F5" s="79"/>
      <c r="G5" s="79"/>
      <c r="H5" s="79"/>
      <c r="I5" s="79"/>
      <c r="J5" s="79"/>
      <c r="K5" s="8"/>
      <c r="L5" s="8"/>
      <c r="M5" s="8"/>
      <c r="N5" s="8"/>
      <c r="O5" s="8"/>
    </row>
    <row r="6" spans="1:15" s="14" customFormat="1" ht="14.4" customHeight="1" x14ac:dyDescent="0.3">
      <c r="A6" s="2"/>
      <c r="B6" s="2"/>
      <c r="C6" s="79"/>
      <c r="D6" s="79"/>
      <c r="E6" s="79"/>
      <c r="F6" s="79"/>
      <c r="G6" s="79"/>
      <c r="H6" s="79"/>
      <c r="I6" s="79"/>
      <c r="J6" s="79"/>
      <c r="K6" s="8"/>
      <c r="L6" s="8"/>
      <c r="M6" s="8"/>
      <c r="N6" s="8"/>
      <c r="O6" s="8"/>
    </row>
    <row r="7" spans="1:15" s="1" customFormat="1" x14ac:dyDescent="0.3"/>
    <row r="8" spans="1:15" s="1" customFormat="1" x14ac:dyDescent="0.3"/>
    <row r="12" spans="1:15" x14ac:dyDescent="0.3">
      <c r="B12" s="42" t="s">
        <v>73</v>
      </c>
      <c r="C12" s="42" t="s">
        <v>98</v>
      </c>
      <c r="D12" s="92" t="s">
        <v>99</v>
      </c>
      <c r="E12" s="93"/>
      <c r="F12" s="94"/>
    </row>
    <row r="13" spans="1:15" x14ac:dyDescent="0.3">
      <c r="B13" s="44" t="s">
        <v>80</v>
      </c>
      <c r="C13" s="45">
        <v>30742</v>
      </c>
      <c r="D13" s="95" t="str">
        <f ca="1">+_xlfn.CONCAT("El empleado ",B13," cuenta con ",DATEDIF(C13,TODAY(),"y")," años.")</f>
        <v>El empleado Galarza, Angeline cuenta con 37 años.</v>
      </c>
      <c r="E13" s="96"/>
      <c r="F13" s="97"/>
    </row>
    <row r="14" spans="1:15" x14ac:dyDescent="0.3">
      <c r="B14" s="44" t="s">
        <v>82</v>
      </c>
      <c r="C14" s="45">
        <v>30290</v>
      </c>
      <c r="D14" s="95" t="str">
        <f t="shared" ref="D14:D22" ca="1" si="0">+_xlfn.CONCAT("El empleado ",B14," cuenta con ",DATEDIF(C14,TODAY(),"y")," años.")</f>
        <v>El empleado Galeano Careaga, Robert cuenta con 38 años.</v>
      </c>
      <c r="E14" s="96"/>
      <c r="F14" s="97"/>
    </row>
    <row r="15" spans="1:15" x14ac:dyDescent="0.3">
      <c r="B15" s="44" t="s">
        <v>84</v>
      </c>
      <c r="C15" s="45">
        <v>30525</v>
      </c>
      <c r="D15" s="95" t="str">
        <f t="shared" ca="1" si="0"/>
        <v>El empleado Pavon, Henrry Isaias cuenta con 37 años.</v>
      </c>
      <c r="E15" s="96"/>
      <c r="F15" s="97"/>
    </row>
    <row r="16" spans="1:15" x14ac:dyDescent="0.3">
      <c r="B16" s="44" t="s">
        <v>86</v>
      </c>
      <c r="C16" s="45">
        <v>30082</v>
      </c>
      <c r="D16" s="95" t="str">
        <f t="shared" ca="1" si="0"/>
        <v>El empleado Barrios, Giuliana Abigail cuenta con 39 años.</v>
      </c>
      <c r="E16" s="96"/>
      <c r="F16" s="97"/>
    </row>
    <row r="17" spans="2:6" x14ac:dyDescent="0.3">
      <c r="B17" s="44" t="s">
        <v>88</v>
      </c>
      <c r="C17" s="45">
        <v>30795</v>
      </c>
      <c r="D17" s="95" t="str">
        <f t="shared" ca="1" si="0"/>
        <v>El empleado Garcete, Lizeth  cuenta con 37 años.</v>
      </c>
      <c r="E17" s="96"/>
      <c r="F17" s="97"/>
    </row>
    <row r="18" spans="2:6" x14ac:dyDescent="0.3">
      <c r="B18" s="44" t="s">
        <v>90</v>
      </c>
      <c r="C18" s="45">
        <v>30573</v>
      </c>
      <c r="D18" s="95" t="str">
        <f t="shared" ca="1" si="0"/>
        <v>El empleado Montiel Lezcano, Maria Jose cuenta con 37 años.</v>
      </c>
      <c r="E18" s="96"/>
      <c r="F18" s="97"/>
    </row>
    <row r="19" spans="2:6" x14ac:dyDescent="0.3">
      <c r="B19" s="44" t="s">
        <v>92</v>
      </c>
      <c r="C19" s="45">
        <v>30946</v>
      </c>
      <c r="D19" s="95" t="str">
        <f t="shared" ca="1" si="0"/>
        <v>El empleado Meza Morel, Macarena  cuenta con 36 años.</v>
      </c>
      <c r="E19" s="96"/>
      <c r="F19" s="97"/>
    </row>
    <row r="20" spans="2:6" x14ac:dyDescent="0.3">
      <c r="B20" s="44" t="s">
        <v>93</v>
      </c>
      <c r="C20" s="45">
        <v>30604</v>
      </c>
      <c r="D20" s="95" t="str">
        <f t="shared" ca="1" si="0"/>
        <v>El empleado Ovelar Ortega, Danna cuenta con 37 años.</v>
      </c>
      <c r="E20" s="96"/>
      <c r="F20" s="97"/>
    </row>
    <row r="21" spans="2:6" x14ac:dyDescent="0.3">
      <c r="B21" s="44" t="s">
        <v>94</v>
      </c>
      <c r="C21" s="45">
        <v>30661</v>
      </c>
      <c r="D21" s="95" t="str">
        <f t="shared" ca="1" si="0"/>
        <v>El empleado Ramos, Ezequiel cuenta con 37 años.</v>
      </c>
      <c r="E21" s="96"/>
      <c r="F21" s="97"/>
    </row>
    <row r="22" spans="2:6" x14ac:dyDescent="0.3">
      <c r="B22" s="44" t="s">
        <v>95</v>
      </c>
      <c r="C22" s="45">
        <v>30606</v>
      </c>
      <c r="D22" s="95" t="str">
        <f t="shared" ca="1" si="0"/>
        <v>El empleado Rivas ,Fiorella Gonzalez cuenta con 37 años.</v>
      </c>
      <c r="E22" s="96"/>
      <c r="F22" s="97"/>
    </row>
    <row r="23" spans="2:6" x14ac:dyDescent="0.3">
      <c r="D23" s="47"/>
      <c r="E23" s="47"/>
      <c r="F23" s="47"/>
    </row>
  </sheetData>
  <mergeCells count="12">
    <mergeCell ref="D22:F22"/>
    <mergeCell ref="C2:J6"/>
    <mergeCell ref="D12:F12"/>
    <mergeCell ref="D13:F13"/>
    <mergeCell ref="D14:F14"/>
    <mergeCell ref="D15:F15"/>
    <mergeCell ref="D16:F16"/>
    <mergeCell ref="D17:F17"/>
    <mergeCell ref="D18:F18"/>
    <mergeCell ref="D19:F19"/>
    <mergeCell ref="D20:F20"/>
    <mergeCell ref="D21:F21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5B1AA-87C9-47FF-B30B-EC6A58640EF6}">
  <sheetPr>
    <tabColor rgb="FF009999"/>
  </sheetPr>
  <dimension ref="A1:O23"/>
  <sheetViews>
    <sheetView zoomScale="99" zoomScaleNormal="99" workbookViewId="0">
      <selection activeCell="G27" sqref="G27"/>
    </sheetView>
  </sheetViews>
  <sheetFormatPr baseColWidth="10" defaultRowHeight="14.4" x14ac:dyDescent="0.3"/>
  <cols>
    <col min="1" max="1" width="2.44140625" style="2" customWidth="1"/>
    <col min="2" max="2" width="27.44140625" style="2" customWidth="1"/>
    <col min="3" max="3" width="27.6640625" style="2" bestFit="1" customWidth="1"/>
    <col min="4" max="4" width="19" style="2" bestFit="1" customWidth="1"/>
    <col min="5" max="5" width="20.77734375" style="2" customWidth="1"/>
    <col min="6" max="6" width="20" style="2" customWidth="1"/>
    <col min="7" max="7" width="20.44140625" style="2" customWidth="1"/>
    <col min="8" max="8" width="11.5546875" style="2"/>
    <col min="9" max="9" width="34.77734375" style="2" hidden="1" customWidth="1"/>
    <col min="10" max="10" width="23.33203125" style="2" hidden="1" customWidth="1"/>
    <col min="11" max="11" width="12.5546875" style="2" customWidth="1"/>
    <col min="12" max="12" width="11.5546875" style="2"/>
    <col min="13" max="13" width="20.21875" style="2" customWidth="1"/>
    <col min="14" max="16384" width="11.5546875" style="2"/>
  </cols>
  <sheetData>
    <row r="1" spans="1:15" s="1" customFormat="1" x14ac:dyDescent="0.3"/>
    <row r="2" spans="1:15" s="14" customFormat="1" ht="14.4" customHeight="1" x14ac:dyDescent="0.3">
      <c r="A2" s="2"/>
      <c r="B2" s="2"/>
      <c r="C2" s="79" t="s">
        <v>97</v>
      </c>
      <c r="D2" s="79"/>
      <c r="E2" s="79"/>
      <c r="F2" s="79"/>
      <c r="G2" s="79"/>
      <c r="H2" s="79"/>
      <c r="I2" s="79"/>
      <c r="J2" s="79"/>
      <c r="K2" s="8"/>
      <c r="L2" s="8"/>
      <c r="M2" s="8"/>
      <c r="N2" s="8"/>
      <c r="O2" s="8"/>
    </row>
    <row r="3" spans="1:15" s="14" customFormat="1" ht="14.4" customHeight="1" x14ac:dyDescent="0.3">
      <c r="A3" s="2"/>
      <c r="B3" s="2"/>
      <c r="C3" s="79"/>
      <c r="D3" s="79"/>
      <c r="E3" s="79"/>
      <c r="F3" s="79"/>
      <c r="G3" s="79"/>
      <c r="H3" s="79"/>
      <c r="I3" s="79"/>
      <c r="J3" s="79"/>
      <c r="K3" s="8"/>
      <c r="L3" s="8"/>
      <c r="M3" s="8"/>
      <c r="N3" s="8"/>
      <c r="O3" s="8"/>
    </row>
    <row r="4" spans="1:15" s="14" customFormat="1" ht="14.4" customHeight="1" x14ac:dyDescent="0.3">
      <c r="A4" s="2"/>
      <c r="B4" s="2"/>
      <c r="C4" s="79"/>
      <c r="D4" s="79"/>
      <c r="E4" s="79"/>
      <c r="F4" s="79"/>
      <c r="G4" s="79"/>
      <c r="H4" s="79"/>
      <c r="I4" s="79"/>
      <c r="J4" s="79"/>
      <c r="K4" s="8"/>
      <c r="L4" s="8"/>
      <c r="M4" s="8"/>
      <c r="N4" s="8"/>
      <c r="O4" s="8"/>
    </row>
    <row r="5" spans="1:15" s="14" customFormat="1" ht="14.4" customHeight="1" x14ac:dyDescent="0.3">
      <c r="A5" s="2"/>
      <c r="B5" s="2"/>
      <c r="C5" s="79"/>
      <c r="D5" s="79"/>
      <c r="E5" s="79"/>
      <c r="F5" s="79"/>
      <c r="G5" s="79"/>
      <c r="H5" s="79"/>
      <c r="I5" s="79"/>
      <c r="J5" s="79"/>
      <c r="K5" s="8"/>
      <c r="L5" s="8"/>
      <c r="M5" s="8"/>
      <c r="N5" s="8"/>
      <c r="O5" s="8"/>
    </row>
    <row r="6" spans="1:15" s="14" customFormat="1" ht="14.4" customHeight="1" x14ac:dyDescent="0.3">
      <c r="A6" s="2"/>
      <c r="B6" s="2"/>
      <c r="C6" s="79"/>
      <c r="D6" s="79"/>
      <c r="E6" s="79"/>
      <c r="F6" s="79"/>
      <c r="G6" s="79"/>
      <c r="H6" s="79"/>
      <c r="I6" s="79"/>
      <c r="J6" s="79"/>
      <c r="K6" s="8"/>
      <c r="L6" s="8"/>
      <c r="M6" s="8"/>
      <c r="N6" s="8"/>
      <c r="O6" s="8"/>
    </row>
    <row r="7" spans="1:15" s="1" customFormat="1" x14ac:dyDescent="0.3"/>
    <row r="8" spans="1:15" s="1" customFormat="1" x14ac:dyDescent="0.3"/>
    <row r="12" spans="1:15" x14ac:dyDescent="0.3">
      <c r="B12" s="42" t="s">
        <v>73</v>
      </c>
      <c r="C12" s="42" t="s">
        <v>98</v>
      </c>
      <c r="D12" s="92" t="s">
        <v>99</v>
      </c>
      <c r="E12" s="93"/>
      <c r="F12" s="94"/>
    </row>
    <row r="13" spans="1:15" x14ac:dyDescent="0.3">
      <c r="B13" s="44" t="s">
        <v>80</v>
      </c>
      <c r="C13" s="45">
        <v>30742</v>
      </c>
      <c r="D13" s="95"/>
      <c r="E13" s="96"/>
      <c r="F13" s="97"/>
      <c r="G13" s="2" t="str">
        <f>+IF(D13=I13,"✔","❌")</f>
        <v>❌</v>
      </c>
      <c r="I13" s="2" t="s">
        <v>110</v>
      </c>
    </row>
    <row r="14" spans="1:15" x14ac:dyDescent="0.3">
      <c r="B14" s="44" t="s">
        <v>82</v>
      </c>
      <c r="C14" s="45">
        <v>30290</v>
      </c>
      <c r="D14" s="95"/>
      <c r="E14" s="96"/>
      <c r="F14" s="97"/>
      <c r="G14" s="2" t="str">
        <f t="shared" ref="G14:G22" si="0">+IF(D14=I14,"✔","❌")</f>
        <v>❌</v>
      </c>
      <c r="I14" s="2" t="s">
        <v>111</v>
      </c>
    </row>
    <row r="15" spans="1:15" x14ac:dyDescent="0.3">
      <c r="B15" s="44" t="s">
        <v>84</v>
      </c>
      <c r="C15" s="45">
        <v>30525</v>
      </c>
      <c r="D15" s="95"/>
      <c r="E15" s="96"/>
      <c r="F15" s="97"/>
      <c r="G15" s="2" t="str">
        <f t="shared" si="0"/>
        <v>❌</v>
      </c>
      <c r="I15" s="2" t="s">
        <v>112</v>
      </c>
    </row>
    <row r="16" spans="1:15" x14ac:dyDescent="0.3">
      <c r="B16" s="44" t="s">
        <v>86</v>
      </c>
      <c r="C16" s="45">
        <v>30082</v>
      </c>
      <c r="D16" s="95"/>
      <c r="E16" s="96"/>
      <c r="F16" s="97"/>
      <c r="G16" s="2" t="str">
        <f t="shared" si="0"/>
        <v>❌</v>
      </c>
      <c r="I16" s="2" t="s">
        <v>113</v>
      </c>
    </row>
    <row r="17" spans="2:9" x14ac:dyDescent="0.3">
      <c r="B17" s="44" t="s">
        <v>88</v>
      </c>
      <c r="C17" s="45">
        <v>30795</v>
      </c>
      <c r="D17" s="95"/>
      <c r="E17" s="96"/>
      <c r="F17" s="97"/>
      <c r="G17" s="2" t="str">
        <f t="shared" si="0"/>
        <v>❌</v>
      </c>
      <c r="I17" s="2" t="s">
        <v>114</v>
      </c>
    </row>
    <row r="18" spans="2:9" x14ac:dyDescent="0.3">
      <c r="B18" s="44" t="s">
        <v>90</v>
      </c>
      <c r="C18" s="45">
        <v>30573</v>
      </c>
      <c r="D18" s="95"/>
      <c r="E18" s="96"/>
      <c r="F18" s="97"/>
      <c r="G18" s="2" t="str">
        <f t="shared" si="0"/>
        <v>❌</v>
      </c>
      <c r="I18" s="2" t="s">
        <v>115</v>
      </c>
    </row>
    <row r="19" spans="2:9" x14ac:dyDescent="0.3">
      <c r="B19" s="44" t="s">
        <v>92</v>
      </c>
      <c r="C19" s="45">
        <v>30946</v>
      </c>
      <c r="D19" s="95"/>
      <c r="E19" s="96"/>
      <c r="F19" s="97"/>
      <c r="G19" s="2" t="str">
        <f t="shared" si="0"/>
        <v>❌</v>
      </c>
      <c r="I19" s="2" t="s">
        <v>116</v>
      </c>
    </row>
    <row r="20" spans="2:9" x14ac:dyDescent="0.3">
      <c r="B20" s="44" t="s">
        <v>93</v>
      </c>
      <c r="C20" s="45">
        <v>30604</v>
      </c>
      <c r="D20" s="95"/>
      <c r="E20" s="96"/>
      <c r="F20" s="97"/>
      <c r="G20" s="2" t="str">
        <f t="shared" si="0"/>
        <v>❌</v>
      </c>
      <c r="I20" s="2" t="s">
        <v>117</v>
      </c>
    </row>
    <row r="21" spans="2:9" x14ac:dyDescent="0.3">
      <c r="B21" s="44" t="s">
        <v>94</v>
      </c>
      <c r="C21" s="45">
        <v>30661</v>
      </c>
      <c r="D21" s="95"/>
      <c r="E21" s="96"/>
      <c r="F21" s="97"/>
      <c r="G21" s="2" t="str">
        <f t="shared" si="0"/>
        <v>❌</v>
      </c>
      <c r="I21" s="2" t="s">
        <v>118</v>
      </c>
    </row>
    <row r="22" spans="2:9" x14ac:dyDescent="0.3">
      <c r="B22" s="44" t="s">
        <v>95</v>
      </c>
      <c r="C22" s="45">
        <v>30606</v>
      </c>
      <c r="D22" s="95"/>
      <c r="E22" s="96"/>
      <c r="F22" s="97"/>
      <c r="G22" s="2" t="str">
        <f t="shared" si="0"/>
        <v>❌</v>
      </c>
      <c r="I22" s="2" t="s">
        <v>119</v>
      </c>
    </row>
    <row r="23" spans="2:9" x14ac:dyDescent="0.3">
      <c r="D23" s="47"/>
      <c r="E23" s="47"/>
      <c r="F23" s="47"/>
    </row>
  </sheetData>
  <mergeCells count="12">
    <mergeCell ref="D22:F22"/>
    <mergeCell ref="C2:J6"/>
    <mergeCell ref="D12:F12"/>
    <mergeCell ref="D13:F13"/>
    <mergeCell ref="D14:F14"/>
    <mergeCell ref="D15:F15"/>
    <mergeCell ref="D16:F16"/>
    <mergeCell ref="D17:F17"/>
    <mergeCell ref="D18:F18"/>
    <mergeCell ref="D19:F19"/>
    <mergeCell ref="D20:F20"/>
    <mergeCell ref="D21:F21"/>
  </mergeCells>
  <pageMargins left="0.7" right="0.7" top="0.75" bottom="0.75" header="0.3" footer="0.3"/>
  <pageSetup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553ABF-5F24-41DD-81E0-C28E203DD27B}">
  <sheetPr>
    <tabColor rgb="FFFF0066"/>
  </sheetPr>
  <dimension ref="A1:K49"/>
  <sheetViews>
    <sheetView zoomScale="78" zoomScaleNormal="78" workbookViewId="0">
      <selection activeCell="E49" sqref="E49"/>
    </sheetView>
  </sheetViews>
  <sheetFormatPr baseColWidth="10" defaultRowHeight="14.4" x14ac:dyDescent="0.3"/>
  <cols>
    <col min="1" max="1" width="11.5546875" style="2"/>
    <col min="2" max="2" width="25.109375" style="2" customWidth="1"/>
    <col min="3" max="3" width="30.5546875" style="2" customWidth="1"/>
    <col min="4" max="4" width="25.77734375" style="2" bestFit="1" customWidth="1"/>
    <col min="5" max="5" width="32.33203125" style="2" customWidth="1"/>
    <col min="6" max="6" width="11.21875" style="2" bestFit="1" customWidth="1"/>
    <col min="7" max="7" width="49.44140625" style="2" bestFit="1" customWidth="1"/>
    <col min="8" max="8" width="49.44140625" style="2" customWidth="1"/>
    <col min="9" max="9" width="40.88671875" style="2" bestFit="1" customWidth="1"/>
    <col min="10" max="10" width="51.77734375" style="2" customWidth="1"/>
    <col min="11" max="11" width="10.6640625" style="2" bestFit="1" customWidth="1"/>
    <col min="12" max="13" width="11.5546875" style="2" customWidth="1"/>
    <col min="14" max="16384" width="11.5546875" style="2"/>
  </cols>
  <sheetData>
    <row r="1" spans="1:11" s="1" customFormat="1" ht="15" thickBot="1" x14ac:dyDescent="0.35"/>
    <row r="2" spans="1:11" s="1" customFormat="1" ht="14.4" customHeight="1" x14ac:dyDescent="0.3">
      <c r="A2" s="49"/>
      <c r="B2" s="50"/>
      <c r="C2" s="98" t="s">
        <v>54</v>
      </c>
      <c r="D2" s="99"/>
      <c r="E2" s="99"/>
      <c r="F2" s="99"/>
      <c r="G2" s="99"/>
      <c r="H2" s="51"/>
      <c r="I2" s="51"/>
      <c r="J2" s="51"/>
      <c r="K2" s="51"/>
    </row>
    <row r="3" spans="1:11" s="1" customFormat="1" ht="14.4" customHeight="1" x14ac:dyDescent="0.3">
      <c r="A3" s="52"/>
      <c r="B3" s="2"/>
      <c r="C3" s="100"/>
      <c r="D3" s="84"/>
      <c r="E3" s="84"/>
      <c r="F3" s="84"/>
      <c r="G3" s="84"/>
      <c r="H3" s="8"/>
      <c r="I3" s="8"/>
      <c r="J3" s="8"/>
      <c r="K3" s="8"/>
    </row>
    <row r="4" spans="1:11" s="1" customFormat="1" ht="14.4" customHeight="1" x14ac:dyDescent="0.3">
      <c r="A4" s="52"/>
      <c r="B4" s="2"/>
      <c r="C4" s="100"/>
      <c r="D4" s="84"/>
      <c r="E4" s="84"/>
      <c r="F4" s="84"/>
      <c r="G4" s="84"/>
      <c r="H4" s="8"/>
      <c r="I4" s="8"/>
      <c r="J4" s="8"/>
      <c r="K4" s="8"/>
    </row>
    <row r="5" spans="1:11" s="1" customFormat="1" ht="14.4" customHeight="1" x14ac:dyDescent="0.3">
      <c r="A5" s="52"/>
      <c r="B5" s="2"/>
      <c r="C5" s="100"/>
      <c r="D5" s="84"/>
      <c r="E5" s="84"/>
      <c r="F5" s="84"/>
      <c r="G5" s="84"/>
      <c r="H5" s="8"/>
      <c r="I5" s="8"/>
      <c r="J5" s="8"/>
      <c r="K5" s="8"/>
    </row>
    <row r="6" spans="1:11" s="1" customFormat="1" ht="15" customHeight="1" thickBot="1" x14ac:dyDescent="0.35">
      <c r="A6" s="53"/>
      <c r="B6" s="54"/>
      <c r="C6" s="101"/>
      <c r="D6" s="102"/>
      <c r="E6" s="102"/>
      <c r="F6" s="102"/>
      <c r="G6" s="102"/>
      <c r="H6" s="55"/>
      <c r="I6" s="55"/>
      <c r="J6" s="55"/>
      <c r="K6" s="55"/>
    </row>
    <row r="7" spans="1:11" s="1" customFormat="1" x14ac:dyDescent="0.3"/>
    <row r="10" spans="1:11" ht="19.8" thickBot="1" x14ac:dyDescent="0.4">
      <c r="B10" s="103" t="s">
        <v>120</v>
      </c>
      <c r="C10" s="103"/>
    </row>
    <row r="11" spans="1:11" ht="15" thickTop="1" x14ac:dyDescent="0.3"/>
    <row r="12" spans="1:11" ht="33.6" customHeight="1" x14ac:dyDescent="0.3">
      <c r="B12" s="62" t="s">
        <v>125</v>
      </c>
      <c r="C12" s="62" t="s">
        <v>126</v>
      </c>
      <c r="D12" s="62" t="s">
        <v>127</v>
      </c>
      <c r="E12" s="62" t="s">
        <v>128</v>
      </c>
    </row>
    <row r="13" spans="1:11" x14ac:dyDescent="0.3">
      <c r="B13" s="40">
        <v>44313</v>
      </c>
      <c r="C13" s="63">
        <v>0.34027777777777773</v>
      </c>
      <c r="D13" s="63">
        <v>0.77083333333333337</v>
      </c>
      <c r="E13" s="63"/>
      <c r="F13" s="2" t="str">
        <f>+IF(E13=+D13-C13,"✔","✘")</f>
        <v>✘</v>
      </c>
    </row>
    <row r="14" spans="1:11" ht="15" customHeight="1" x14ac:dyDescent="0.3">
      <c r="B14" s="40">
        <v>44314</v>
      </c>
      <c r="C14" s="63">
        <v>0.30208333333333331</v>
      </c>
      <c r="D14" s="63">
        <v>0.79166666666666663</v>
      </c>
      <c r="E14" s="63"/>
      <c r="F14" s="2" t="str">
        <f t="shared" ref="F14:F20" si="0">+IF(E14=+D14-C14,"✔","✘")</f>
        <v>✘</v>
      </c>
    </row>
    <row r="15" spans="1:11" x14ac:dyDescent="0.3">
      <c r="B15" s="40">
        <v>44315</v>
      </c>
      <c r="C15" s="63">
        <v>0.3125</v>
      </c>
      <c r="D15" s="63">
        <v>0.70833333333333337</v>
      </c>
      <c r="E15" s="63"/>
      <c r="F15" s="2" t="str">
        <f t="shared" si="0"/>
        <v>✘</v>
      </c>
    </row>
    <row r="16" spans="1:11" x14ac:dyDescent="0.3">
      <c r="B16" s="40">
        <v>44316</v>
      </c>
      <c r="C16" s="63">
        <v>0.34722222222222227</v>
      </c>
      <c r="D16" s="63">
        <v>0.72916666666666663</v>
      </c>
      <c r="E16" s="63"/>
      <c r="F16" s="2" t="str">
        <f t="shared" si="0"/>
        <v>✘</v>
      </c>
    </row>
    <row r="17" spans="2:6" x14ac:dyDescent="0.3">
      <c r="B17" s="40">
        <v>44317</v>
      </c>
      <c r="C17" s="63">
        <v>0.375</v>
      </c>
      <c r="D17" s="63">
        <v>0.82291666666666663</v>
      </c>
      <c r="E17" s="63"/>
      <c r="F17" s="2" t="str">
        <f t="shared" si="0"/>
        <v>✘</v>
      </c>
    </row>
    <row r="18" spans="2:6" x14ac:dyDescent="0.3">
      <c r="B18" s="40">
        <v>44318</v>
      </c>
      <c r="C18" s="63">
        <v>0.30902777777777779</v>
      </c>
      <c r="D18" s="63">
        <v>0.72222222222222221</v>
      </c>
      <c r="E18" s="63"/>
      <c r="F18" s="2" t="str">
        <f t="shared" si="0"/>
        <v>✘</v>
      </c>
    </row>
    <row r="19" spans="2:6" x14ac:dyDescent="0.3">
      <c r="B19" s="40">
        <v>44319</v>
      </c>
      <c r="C19" s="63">
        <v>0.30208333333333331</v>
      </c>
      <c r="D19" s="63">
        <v>0.77500000000000002</v>
      </c>
      <c r="E19" s="63"/>
      <c r="F19" s="2" t="str">
        <f t="shared" si="0"/>
        <v>✘</v>
      </c>
    </row>
    <row r="20" spans="2:6" x14ac:dyDescent="0.3">
      <c r="B20" s="40">
        <v>44320</v>
      </c>
      <c r="C20" s="63">
        <v>0.3125</v>
      </c>
      <c r="D20" s="63">
        <v>0.79166666666666663</v>
      </c>
      <c r="E20" s="63"/>
      <c r="F20" s="2" t="str">
        <f t="shared" si="0"/>
        <v>✘</v>
      </c>
    </row>
    <row r="21" spans="2:6" ht="15" thickBot="1" x14ac:dyDescent="0.35"/>
    <row r="22" spans="2:6" ht="15" thickBot="1" x14ac:dyDescent="0.35">
      <c r="D22" s="64" t="s">
        <v>129</v>
      </c>
      <c r="E22" s="66"/>
      <c r="F22" s="2" t="str">
        <f>+IF(E22=+SUM(E13:E20),"✔","✘")</f>
        <v>✔</v>
      </c>
    </row>
    <row r="23" spans="2:6" ht="15" thickBot="1" x14ac:dyDescent="0.35"/>
    <row r="24" spans="2:6" ht="15" thickBot="1" x14ac:dyDescent="0.35">
      <c r="D24" s="64" t="s">
        <v>130</v>
      </c>
      <c r="E24" s="66"/>
      <c r="F24" s="2" t="str">
        <f>+IF(E24=+SUM(E13:E20),"✔","✘")</f>
        <v>✔</v>
      </c>
    </row>
    <row r="28" spans="2:6" ht="19.8" thickBot="1" x14ac:dyDescent="0.4">
      <c r="B28" s="103" t="s">
        <v>123</v>
      </c>
      <c r="C28" s="103"/>
    </row>
    <row r="29" spans="2:6" ht="15" thickTop="1" x14ac:dyDescent="0.3"/>
    <row r="30" spans="2:6" ht="21" x14ac:dyDescent="0.3">
      <c r="B30" s="62" t="s">
        <v>125</v>
      </c>
      <c r="C30" s="62" t="s">
        <v>126</v>
      </c>
      <c r="D30" s="62" t="s">
        <v>127</v>
      </c>
      <c r="E30" s="62" t="s">
        <v>128</v>
      </c>
    </row>
    <row r="31" spans="2:6" x14ac:dyDescent="0.3">
      <c r="B31" s="40">
        <v>44313</v>
      </c>
      <c r="C31" s="63">
        <v>0.25</v>
      </c>
      <c r="D31" s="63">
        <v>0.77083333333333337</v>
      </c>
      <c r="E31" s="63"/>
      <c r="F31" s="2" t="str">
        <f>+IF(E31=+D31-C31,"✔","✘")</f>
        <v>✘</v>
      </c>
    </row>
    <row r="32" spans="2:6" x14ac:dyDescent="0.3">
      <c r="B32" s="40">
        <v>44314</v>
      </c>
      <c r="C32" s="63">
        <v>0.30249999999999999</v>
      </c>
      <c r="D32" s="63">
        <v>0.79166666666666663</v>
      </c>
      <c r="E32" s="63"/>
      <c r="F32" s="2" t="str">
        <f t="shared" ref="F32:F38" si="1">+IF(E32=+D32-C32,"✔","✘")</f>
        <v>✘</v>
      </c>
    </row>
    <row r="33" spans="2:6" x14ac:dyDescent="0.3">
      <c r="B33" s="40">
        <v>44315</v>
      </c>
      <c r="C33" s="63">
        <v>0.3510416666666667</v>
      </c>
      <c r="D33" s="63">
        <v>0.72984953703703714</v>
      </c>
      <c r="E33" s="63"/>
      <c r="F33" s="2" t="str">
        <f t="shared" si="1"/>
        <v>✘</v>
      </c>
    </row>
    <row r="34" spans="2:6" x14ac:dyDescent="0.3">
      <c r="B34" s="40">
        <v>44316</v>
      </c>
      <c r="C34" s="63">
        <v>0.34722222222222227</v>
      </c>
      <c r="D34" s="63">
        <v>0.72668981481481476</v>
      </c>
      <c r="E34" s="63"/>
      <c r="F34" s="2" t="str">
        <f t="shared" si="1"/>
        <v>✘</v>
      </c>
    </row>
    <row r="35" spans="2:6" x14ac:dyDescent="0.3">
      <c r="B35" s="40">
        <v>44317</v>
      </c>
      <c r="C35" s="63">
        <v>0.375</v>
      </c>
      <c r="D35" s="63">
        <v>0.83334490740740741</v>
      </c>
      <c r="E35" s="63"/>
      <c r="F35" s="2" t="str">
        <f t="shared" si="1"/>
        <v>✘</v>
      </c>
    </row>
    <row r="36" spans="2:6" x14ac:dyDescent="0.3">
      <c r="B36" s="40">
        <v>44318</v>
      </c>
      <c r="C36" s="63">
        <v>0.30902777777777779</v>
      </c>
      <c r="D36" s="63">
        <v>0.72222222222222221</v>
      </c>
      <c r="E36" s="63"/>
      <c r="F36" s="2" t="str">
        <f t="shared" si="1"/>
        <v>✘</v>
      </c>
    </row>
    <row r="37" spans="2:6" x14ac:dyDescent="0.3">
      <c r="B37" s="40">
        <v>44319</v>
      </c>
      <c r="C37" s="63">
        <v>0.30208333333333331</v>
      </c>
      <c r="D37" s="63">
        <v>0.80243055555555554</v>
      </c>
      <c r="E37" s="63"/>
      <c r="F37" s="2" t="str">
        <f t="shared" si="1"/>
        <v>✘</v>
      </c>
    </row>
    <row r="38" spans="2:6" x14ac:dyDescent="0.3">
      <c r="B38" s="40">
        <v>44320</v>
      </c>
      <c r="C38" s="63">
        <v>0.3125</v>
      </c>
      <c r="D38" s="63">
        <v>0.79166666666666663</v>
      </c>
      <c r="E38" s="63"/>
      <c r="F38" s="2" t="str">
        <f t="shared" si="1"/>
        <v>✘</v>
      </c>
    </row>
    <row r="39" spans="2:6" ht="15" thickBot="1" x14ac:dyDescent="0.35"/>
    <row r="40" spans="2:6" ht="15" thickBot="1" x14ac:dyDescent="0.35">
      <c r="D40" s="64" t="s">
        <v>129</v>
      </c>
      <c r="E40" s="66"/>
      <c r="F40" s="2" t="str">
        <f>+IF(E40=+SUM(E31:E38),"✔","✘")</f>
        <v>✔</v>
      </c>
    </row>
    <row r="41" spans="2:6" ht="15" thickBot="1" x14ac:dyDescent="0.35"/>
    <row r="42" spans="2:6" ht="15" thickBot="1" x14ac:dyDescent="0.35">
      <c r="D42" s="64" t="s">
        <v>131</v>
      </c>
      <c r="E42" s="66"/>
      <c r="F42" s="2" t="str">
        <f>+IF(E42=+SUM(E33:E40),"✔","✘")</f>
        <v>✔</v>
      </c>
    </row>
    <row r="43" spans="2:6" ht="15" thickBot="1" x14ac:dyDescent="0.35"/>
    <row r="44" spans="2:6" ht="15" thickBot="1" x14ac:dyDescent="0.35">
      <c r="D44" s="64" t="s">
        <v>132</v>
      </c>
      <c r="E44" s="65">
        <v>25000</v>
      </c>
    </row>
    <row r="45" spans="2:6" ht="15" thickBot="1" x14ac:dyDescent="0.35"/>
    <row r="46" spans="2:6" ht="15" thickBot="1" x14ac:dyDescent="0.35">
      <c r="D46" s="64" t="s">
        <v>132</v>
      </c>
      <c r="E46" s="65"/>
      <c r="F46" s="2" t="str">
        <f>+IF(E46=+E40*E44*24,"✔","✘")</f>
        <v>✔</v>
      </c>
    </row>
    <row r="48" spans="2:6" ht="15" thickBot="1" x14ac:dyDescent="0.35"/>
    <row r="49" spans="2:3" ht="51" customHeight="1" thickBot="1" x14ac:dyDescent="0.35">
      <c r="B49" s="60" t="s">
        <v>124</v>
      </c>
      <c r="C49" s="61">
        <f>+IF(COUNTIF(F12:F46,"✔")=20,50,0)</f>
        <v>0</v>
      </c>
    </row>
  </sheetData>
  <mergeCells count="3">
    <mergeCell ref="C2:G6"/>
    <mergeCell ref="B10:C10"/>
    <mergeCell ref="B28:C28"/>
  </mergeCells>
  <conditionalFormatting sqref="F12:F46">
    <cfRule type="expression" dxfId="8" priority="1">
      <formula>$E12=""</formula>
    </cfRule>
    <cfRule type="cellIs" dxfId="7" priority="2" operator="equal">
      <formula>"✘"</formula>
    </cfRule>
    <cfRule type="cellIs" dxfId="6" priority="3" operator="equal">
      <formula>"✔"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F9327-3776-4C73-BA41-2C127984E785}">
  <sheetPr>
    <tabColor rgb="FFFF0066"/>
  </sheetPr>
  <dimension ref="A1:L37"/>
  <sheetViews>
    <sheetView zoomScale="78" zoomScaleNormal="78" workbookViewId="0">
      <selection activeCell="I26" sqref="I26"/>
    </sheetView>
  </sheetViews>
  <sheetFormatPr baseColWidth="10" defaultRowHeight="14.4" x14ac:dyDescent="0.3"/>
  <cols>
    <col min="1" max="1" width="11.5546875" style="2"/>
    <col min="2" max="2" width="24.6640625" style="2" bestFit="1" customWidth="1"/>
    <col min="3" max="3" width="30.5546875" style="2" customWidth="1"/>
    <col min="4" max="4" width="24.21875" style="2" customWidth="1"/>
    <col min="5" max="5" width="32.33203125" style="2" customWidth="1"/>
    <col min="6" max="6" width="11.21875" style="2" bestFit="1" customWidth="1"/>
    <col min="7" max="7" width="49.44140625" style="2" bestFit="1" customWidth="1"/>
    <col min="8" max="8" width="7.109375" style="2" customWidth="1"/>
    <col min="9" max="9" width="40.88671875" style="2" bestFit="1" customWidth="1"/>
    <col min="10" max="10" width="51.77734375" style="2" customWidth="1"/>
    <col min="11" max="11" width="10.6640625" style="2" bestFit="1" customWidth="1"/>
    <col min="12" max="12" width="11.5546875" style="2" hidden="1" customWidth="1"/>
    <col min="13" max="13" width="11.5546875" style="2" customWidth="1"/>
    <col min="14" max="16384" width="11.5546875" style="2"/>
  </cols>
  <sheetData>
    <row r="1" spans="1:12" s="1" customFormat="1" ht="15" thickBot="1" x14ac:dyDescent="0.35"/>
    <row r="2" spans="1:12" s="1" customFormat="1" ht="14.4" customHeight="1" x14ac:dyDescent="0.3">
      <c r="A2" s="49"/>
      <c r="B2" s="50"/>
      <c r="C2" s="98" t="s">
        <v>54</v>
      </c>
      <c r="D2" s="99"/>
      <c r="E2" s="99"/>
      <c r="F2" s="99"/>
      <c r="G2" s="99"/>
      <c r="H2" s="51"/>
      <c r="I2" s="51"/>
      <c r="J2" s="51"/>
      <c r="K2" s="51"/>
    </row>
    <row r="3" spans="1:12" s="1" customFormat="1" ht="14.4" customHeight="1" x14ac:dyDescent="0.3">
      <c r="A3" s="52"/>
      <c r="B3" s="2"/>
      <c r="C3" s="100"/>
      <c r="D3" s="84"/>
      <c r="E3" s="84"/>
      <c r="F3" s="84"/>
      <c r="G3" s="84"/>
      <c r="H3" s="8"/>
      <c r="I3" s="8"/>
      <c r="J3" s="8"/>
      <c r="K3" s="8"/>
    </row>
    <row r="4" spans="1:12" s="1" customFormat="1" ht="14.4" customHeight="1" x14ac:dyDescent="0.3">
      <c r="A4" s="52"/>
      <c r="B4" s="2"/>
      <c r="C4" s="100"/>
      <c r="D4" s="84"/>
      <c r="E4" s="84"/>
      <c r="F4" s="84"/>
      <c r="G4" s="84"/>
      <c r="H4" s="8"/>
      <c r="I4" s="8"/>
      <c r="J4" s="8"/>
      <c r="K4" s="8"/>
    </row>
    <row r="5" spans="1:12" s="1" customFormat="1" ht="14.4" customHeight="1" x14ac:dyDescent="0.3">
      <c r="A5" s="52"/>
      <c r="B5" s="2"/>
      <c r="C5" s="100"/>
      <c r="D5" s="84"/>
      <c r="E5" s="84"/>
      <c r="F5" s="84"/>
      <c r="G5" s="84"/>
      <c r="H5" s="8"/>
      <c r="I5" s="8"/>
      <c r="J5" s="8"/>
      <c r="K5" s="8"/>
    </row>
    <row r="6" spans="1:12" s="1" customFormat="1" ht="15" customHeight="1" thickBot="1" x14ac:dyDescent="0.35">
      <c r="A6" s="53"/>
      <c r="B6" s="54"/>
      <c r="C6" s="101"/>
      <c r="D6" s="102"/>
      <c r="E6" s="102"/>
      <c r="F6" s="102"/>
      <c r="G6" s="102"/>
      <c r="H6" s="55"/>
      <c r="I6" s="55"/>
      <c r="J6" s="55"/>
      <c r="K6" s="55"/>
    </row>
    <row r="7" spans="1:12" s="1" customFormat="1" x14ac:dyDescent="0.3"/>
    <row r="9" spans="1:12" ht="19.8" thickBot="1" x14ac:dyDescent="0.4">
      <c r="B9" s="103" t="s">
        <v>120</v>
      </c>
      <c r="C9" s="103"/>
    </row>
    <row r="10" spans="1:12" ht="15" thickTop="1" x14ac:dyDescent="0.3"/>
    <row r="11" spans="1:12" x14ac:dyDescent="0.3">
      <c r="B11" s="42" t="s">
        <v>73</v>
      </c>
      <c r="C11" s="42" t="s">
        <v>74</v>
      </c>
      <c r="D11" s="42" t="s">
        <v>75</v>
      </c>
      <c r="E11" s="92" t="s">
        <v>121</v>
      </c>
      <c r="F11" s="93"/>
      <c r="G11" s="94"/>
      <c r="H11" s="42" t="s">
        <v>122</v>
      </c>
    </row>
    <row r="12" spans="1:12" x14ac:dyDescent="0.3">
      <c r="B12" s="44" t="s">
        <v>80</v>
      </c>
      <c r="C12" s="45">
        <v>43952</v>
      </c>
      <c r="D12" s="45">
        <v>45299</v>
      </c>
      <c r="E12" s="104"/>
      <c r="F12" s="105"/>
      <c r="G12" s="106"/>
      <c r="H12" s="38" t="str">
        <f>+IF(E12=+_xlfn.CONCAT(DATEDIF(C12,D12,"y")," años ",DATEDIF(C12,D12,"ym")," meses ",DATEDIF(C12,D12,"md")," días trabajados."),"✔","✘")</f>
        <v>✘</v>
      </c>
      <c r="L12" s="2">
        <f>+COUNTIF(H12:H21,"✔")</f>
        <v>0</v>
      </c>
    </row>
    <row r="13" spans="1:12" x14ac:dyDescent="0.3">
      <c r="B13" s="44" t="s">
        <v>82</v>
      </c>
      <c r="C13" s="45">
        <v>36863</v>
      </c>
      <c r="D13" s="45">
        <v>45233</v>
      </c>
      <c r="E13" s="104"/>
      <c r="F13" s="105"/>
      <c r="G13" s="106"/>
      <c r="H13" s="38" t="str">
        <f t="shared" ref="H13:H21" si="0">+IF(E13=+_xlfn.CONCAT(DATEDIF(C13,D13,"y")," años ",DATEDIF(C13,D13,"ym")," meses ",DATEDIF(C13,D13,"md")," días trabajados."),"✔","✘")</f>
        <v>✘</v>
      </c>
      <c r="L13" s="2">
        <f>+COUNTIF(D27:D32,"✔")</f>
        <v>0</v>
      </c>
    </row>
    <row r="14" spans="1:12" x14ac:dyDescent="0.3">
      <c r="B14" s="44" t="s">
        <v>84</v>
      </c>
      <c r="C14" s="45">
        <v>43622</v>
      </c>
      <c r="D14" s="45">
        <v>45099</v>
      </c>
      <c r="E14" s="104"/>
      <c r="F14" s="105"/>
      <c r="G14" s="106"/>
      <c r="H14" s="38" t="str">
        <f t="shared" si="0"/>
        <v>✘</v>
      </c>
      <c r="L14" s="2">
        <f>+SUM(L12:L13)</f>
        <v>0</v>
      </c>
    </row>
    <row r="15" spans="1:12" x14ac:dyDescent="0.3">
      <c r="B15" s="44" t="s">
        <v>86</v>
      </c>
      <c r="C15" s="45">
        <v>43957</v>
      </c>
      <c r="D15" s="45">
        <v>45249</v>
      </c>
      <c r="E15" s="104"/>
      <c r="F15" s="105"/>
      <c r="G15" s="106"/>
      <c r="H15" s="38" t="str">
        <f t="shared" si="0"/>
        <v>✘</v>
      </c>
    </row>
    <row r="16" spans="1:12" x14ac:dyDescent="0.3">
      <c r="B16" s="44" t="s">
        <v>88</v>
      </c>
      <c r="C16" s="45">
        <v>42972</v>
      </c>
      <c r="D16" s="45">
        <v>45230</v>
      </c>
      <c r="E16" s="104"/>
      <c r="F16" s="105"/>
      <c r="G16" s="106"/>
      <c r="H16" s="38" t="str">
        <f t="shared" si="0"/>
        <v>✘</v>
      </c>
    </row>
    <row r="17" spans="2:8" x14ac:dyDescent="0.3">
      <c r="B17" s="44" t="s">
        <v>90</v>
      </c>
      <c r="C17" s="45">
        <v>43384</v>
      </c>
      <c r="D17" s="45">
        <v>45091</v>
      </c>
      <c r="E17" s="104"/>
      <c r="F17" s="105"/>
      <c r="G17" s="106"/>
      <c r="H17" s="38" t="str">
        <f t="shared" si="0"/>
        <v>✘</v>
      </c>
    </row>
    <row r="18" spans="2:8" x14ac:dyDescent="0.3">
      <c r="B18" s="44" t="s">
        <v>92</v>
      </c>
      <c r="C18" s="45">
        <v>43586</v>
      </c>
      <c r="D18" s="45">
        <v>45193</v>
      </c>
      <c r="E18" s="104"/>
      <c r="F18" s="105"/>
      <c r="G18" s="106"/>
      <c r="H18" s="38" t="str">
        <f t="shared" si="0"/>
        <v>✘</v>
      </c>
    </row>
    <row r="19" spans="2:8" x14ac:dyDescent="0.3">
      <c r="B19" s="44" t="s">
        <v>93</v>
      </c>
      <c r="C19" s="45">
        <v>43637</v>
      </c>
      <c r="D19" s="45">
        <v>45095</v>
      </c>
      <c r="E19" s="104"/>
      <c r="F19" s="105"/>
      <c r="G19" s="106"/>
      <c r="H19" s="38" t="str">
        <f t="shared" si="0"/>
        <v>✘</v>
      </c>
    </row>
    <row r="20" spans="2:8" x14ac:dyDescent="0.3">
      <c r="B20" s="44" t="s">
        <v>94</v>
      </c>
      <c r="C20" s="45">
        <v>43513</v>
      </c>
      <c r="D20" s="45">
        <v>45055</v>
      </c>
      <c r="E20" s="104"/>
      <c r="F20" s="105"/>
      <c r="G20" s="106"/>
      <c r="H20" s="38" t="str">
        <f t="shared" si="0"/>
        <v>✘</v>
      </c>
    </row>
    <row r="21" spans="2:8" x14ac:dyDescent="0.3">
      <c r="B21" s="44" t="s">
        <v>95</v>
      </c>
      <c r="C21" s="45">
        <v>42958</v>
      </c>
      <c r="D21" s="45">
        <v>45079</v>
      </c>
      <c r="E21" s="104"/>
      <c r="F21" s="105"/>
      <c r="G21" s="106"/>
      <c r="H21" s="38" t="str">
        <f t="shared" si="0"/>
        <v>✘</v>
      </c>
    </row>
    <row r="24" spans="2:8" ht="19.8" thickBot="1" x14ac:dyDescent="0.4">
      <c r="B24" s="103" t="s">
        <v>123</v>
      </c>
      <c r="C24" s="103"/>
    </row>
    <row r="25" spans="2:8" ht="15" thickTop="1" x14ac:dyDescent="0.3"/>
    <row r="26" spans="2:8" ht="15" thickBot="1" x14ac:dyDescent="0.35"/>
    <row r="27" spans="2:8" ht="15" thickBot="1" x14ac:dyDescent="0.35">
      <c r="B27" s="56">
        <v>44321</v>
      </c>
      <c r="C27" s="16"/>
      <c r="D27" s="57" t="str">
        <f>+IF(C27=+WORKDAY.INTL(B27,30,2),"✔","✘")</f>
        <v>✘</v>
      </c>
    </row>
    <row r="28" spans="2:8" ht="15" thickBot="1" x14ac:dyDescent="0.35">
      <c r="B28" s="58">
        <v>45051</v>
      </c>
      <c r="C28" s="16"/>
      <c r="D28" s="57" t="str">
        <f t="shared" ref="D28:D32" si="1">+IF(C28=+WORKDAY.INTL(B28,30,2),"✔","✘")</f>
        <v>✘</v>
      </c>
    </row>
    <row r="29" spans="2:8" ht="15" thickBot="1" x14ac:dyDescent="0.35">
      <c r="B29" s="58">
        <v>45417</v>
      </c>
      <c r="C29" s="16"/>
      <c r="D29" s="57" t="str">
        <f t="shared" si="1"/>
        <v>✘</v>
      </c>
    </row>
    <row r="30" spans="2:8" ht="15" thickBot="1" x14ac:dyDescent="0.35">
      <c r="B30" s="58">
        <v>45782</v>
      </c>
      <c r="C30" s="16"/>
      <c r="D30" s="57" t="str">
        <f t="shared" si="1"/>
        <v>✘</v>
      </c>
    </row>
    <row r="31" spans="2:8" ht="15" thickBot="1" x14ac:dyDescent="0.35">
      <c r="B31" s="58">
        <v>46147</v>
      </c>
      <c r="C31" s="16"/>
      <c r="D31" s="57" t="str">
        <f t="shared" si="1"/>
        <v>✘</v>
      </c>
    </row>
    <row r="32" spans="2:8" ht="15" thickBot="1" x14ac:dyDescent="0.35">
      <c r="B32" s="59">
        <v>46512</v>
      </c>
      <c r="C32" s="16"/>
      <c r="D32" s="57" t="str">
        <f t="shared" si="1"/>
        <v>✘</v>
      </c>
    </row>
    <row r="36" spans="2:3" ht="15" thickBot="1" x14ac:dyDescent="0.35"/>
    <row r="37" spans="2:3" ht="46.8" customHeight="1" thickBot="1" x14ac:dyDescent="0.35">
      <c r="B37" s="60" t="s">
        <v>124</v>
      </c>
      <c r="C37" s="61">
        <f>+IF(L14=16,50,0)</f>
        <v>0</v>
      </c>
    </row>
  </sheetData>
  <mergeCells count="14">
    <mergeCell ref="E14:G14"/>
    <mergeCell ref="C2:G6"/>
    <mergeCell ref="B9:C9"/>
    <mergeCell ref="E11:G11"/>
    <mergeCell ref="E12:G12"/>
    <mergeCell ref="E13:G13"/>
    <mergeCell ref="E21:G21"/>
    <mergeCell ref="B24:C24"/>
    <mergeCell ref="E15:G15"/>
    <mergeCell ref="E16:G16"/>
    <mergeCell ref="E17:G17"/>
    <mergeCell ref="E18:G18"/>
    <mergeCell ref="E19:G19"/>
    <mergeCell ref="E20:G20"/>
  </mergeCells>
  <conditionalFormatting sqref="H12:H21">
    <cfRule type="expression" dxfId="5" priority="4">
      <formula>$E12=""</formula>
    </cfRule>
    <cfRule type="cellIs" dxfId="4" priority="5" operator="equal">
      <formula>"✘"</formula>
    </cfRule>
    <cfRule type="cellIs" dxfId="3" priority="6" operator="equal">
      <formula>"✔"</formula>
    </cfRule>
  </conditionalFormatting>
  <conditionalFormatting sqref="D27:D32">
    <cfRule type="expression" dxfId="2" priority="1">
      <formula>$C27=""</formula>
    </cfRule>
    <cfRule type="cellIs" dxfId="1" priority="2" operator="equal">
      <formula>"✘"</formula>
    </cfRule>
    <cfRule type="cellIs" dxfId="0" priority="3" operator="equal">
      <formula>"✔"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C9613-A73E-4335-A1F6-99512A0B5A98}">
  <sheetPr>
    <tabColor rgb="FFFF0066"/>
  </sheetPr>
  <dimension ref="A1:L49"/>
  <sheetViews>
    <sheetView showGridLines="0" zoomScale="130" zoomScaleNormal="130" workbookViewId="0">
      <selection activeCell="A11" sqref="A11"/>
    </sheetView>
  </sheetViews>
  <sheetFormatPr baseColWidth="10" defaultRowHeight="14.4" x14ac:dyDescent="0.3"/>
  <cols>
    <col min="1" max="1" width="11.5546875" style="2"/>
    <col min="2" max="2" width="9.77734375" style="2" customWidth="1"/>
    <col min="3" max="13" width="11.5546875" style="2"/>
    <col min="14" max="14" width="9.44140625" style="2" customWidth="1"/>
    <col min="15" max="16384" width="11.5546875" style="2"/>
  </cols>
  <sheetData>
    <row r="1" spans="1:12" s="1" customFormat="1" x14ac:dyDescent="0.3"/>
    <row r="2" spans="1:12" s="1" customFormat="1" x14ac:dyDescent="0.3">
      <c r="A2" s="2"/>
      <c r="B2" s="2"/>
      <c r="C2" s="74" t="s">
        <v>55</v>
      </c>
      <c r="D2" s="74"/>
      <c r="E2" s="74"/>
      <c r="F2" s="74"/>
      <c r="G2" s="74"/>
      <c r="H2" s="74"/>
      <c r="I2" s="74"/>
      <c r="J2" s="74"/>
      <c r="K2" s="74"/>
      <c r="L2" s="74"/>
    </row>
    <row r="3" spans="1:12" s="1" customFormat="1" x14ac:dyDescent="0.3">
      <c r="A3" s="2"/>
      <c r="B3" s="2"/>
      <c r="C3" s="74"/>
      <c r="D3" s="74"/>
      <c r="E3" s="74"/>
      <c r="F3" s="74"/>
      <c r="G3" s="74"/>
      <c r="H3" s="74"/>
      <c r="I3" s="74"/>
      <c r="J3" s="74"/>
      <c r="K3" s="74"/>
      <c r="L3" s="74"/>
    </row>
    <row r="4" spans="1:12" s="1" customFormat="1" x14ac:dyDescent="0.3">
      <c r="A4" s="2"/>
      <c r="B4" s="2"/>
      <c r="C4" s="74"/>
      <c r="D4" s="74"/>
      <c r="E4" s="74"/>
      <c r="F4" s="74"/>
      <c r="G4" s="74"/>
      <c r="H4" s="74"/>
      <c r="I4" s="74"/>
      <c r="J4" s="74"/>
      <c r="K4" s="74"/>
      <c r="L4" s="74"/>
    </row>
    <row r="5" spans="1:12" s="1" customFormat="1" x14ac:dyDescent="0.3">
      <c r="A5" s="2"/>
      <c r="B5" s="2"/>
      <c r="C5" s="74"/>
      <c r="D5" s="74"/>
      <c r="E5" s="74"/>
      <c r="F5" s="74"/>
      <c r="G5" s="74"/>
      <c r="H5" s="74"/>
      <c r="I5" s="74"/>
      <c r="J5" s="74"/>
      <c r="K5" s="74"/>
      <c r="L5" s="74"/>
    </row>
    <row r="6" spans="1:12" s="1" customFormat="1" x14ac:dyDescent="0.3">
      <c r="A6" s="2"/>
      <c r="B6" s="2"/>
      <c r="C6" s="74"/>
      <c r="D6" s="74"/>
      <c r="E6" s="74"/>
      <c r="F6" s="74"/>
      <c r="G6" s="74"/>
      <c r="H6" s="74"/>
      <c r="I6" s="74"/>
      <c r="J6" s="74"/>
      <c r="K6" s="74"/>
      <c r="L6" s="74"/>
    </row>
    <row r="7" spans="1:12" s="1" customFormat="1" x14ac:dyDescent="0.3"/>
    <row r="8" spans="1:12" ht="15" customHeight="1" x14ac:dyDescent="0.3">
      <c r="C8" s="30"/>
      <c r="D8" s="30"/>
      <c r="E8" s="30"/>
      <c r="F8" s="30"/>
      <c r="G8" s="30"/>
      <c r="H8" s="30"/>
      <c r="I8" s="30"/>
      <c r="J8" s="30"/>
      <c r="K8" s="30"/>
      <c r="L8" s="30"/>
    </row>
    <row r="9" spans="1:12" ht="22.2" x14ac:dyDescent="0.3">
      <c r="C9" s="72" t="s">
        <v>56</v>
      </c>
      <c r="D9" s="72"/>
      <c r="E9" s="72"/>
      <c r="F9" s="72"/>
      <c r="G9" s="72"/>
      <c r="H9" s="72"/>
      <c r="I9" s="72"/>
      <c r="J9" s="72"/>
      <c r="K9" s="72"/>
      <c r="L9" s="72"/>
    </row>
    <row r="10" spans="1:12" ht="191.4" customHeight="1" x14ac:dyDescent="0.3">
      <c r="C10" s="69" t="s">
        <v>133</v>
      </c>
      <c r="D10" s="69"/>
      <c r="E10" s="69"/>
      <c r="F10" s="69"/>
      <c r="G10" s="69"/>
      <c r="H10" s="69"/>
      <c r="I10" s="69"/>
      <c r="J10" s="69"/>
      <c r="K10" s="69"/>
      <c r="L10" s="69"/>
    </row>
    <row r="11" spans="1:12" x14ac:dyDescent="0.3">
      <c r="C11" s="29"/>
      <c r="D11" s="29"/>
      <c r="E11" s="29"/>
      <c r="F11" s="29"/>
      <c r="G11" s="29"/>
      <c r="H11" s="29"/>
      <c r="I11" s="29"/>
      <c r="J11" s="29"/>
      <c r="K11" s="29"/>
      <c r="L11" s="29"/>
    </row>
    <row r="12" spans="1:12" x14ac:dyDescent="0.3">
      <c r="C12" s="70" t="s">
        <v>4</v>
      </c>
      <c r="D12" s="71"/>
      <c r="F12" s="70" t="s">
        <v>5</v>
      </c>
      <c r="G12" s="71"/>
      <c r="H12" s="29"/>
      <c r="I12" s="29"/>
      <c r="J12" s="29"/>
      <c r="K12" s="29"/>
      <c r="L12" s="29"/>
    </row>
    <row r="13" spans="1:12" x14ac:dyDescent="0.3">
      <c r="C13" s="3">
        <v>1</v>
      </c>
      <c r="D13" s="3">
        <v>1</v>
      </c>
      <c r="F13" s="5" t="s">
        <v>0</v>
      </c>
      <c r="G13" s="3" t="s">
        <v>0</v>
      </c>
      <c r="H13" s="29"/>
      <c r="I13" s="29"/>
      <c r="J13" s="29"/>
      <c r="K13" s="29"/>
      <c r="L13" s="29"/>
    </row>
    <row r="14" spans="1:12" x14ac:dyDescent="0.3">
      <c r="C14" s="3">
        <v>2</v>
      </c>
      <c r="D14" s="3">
        <v>2</v>
      </c>
      <c r="F14" s="5" t="s">
        <v>1</v>
      </c>
      <c r="G14" s="3" t="s">
        <v>1</v>
      </c>
      <c r="H14" s="29"/>
      <c r="I14" s="29"/>
      <c r="J14" s="29"/>
      <c r="K14" s="29"/>
      <c r="L14" s="29"/>
    </row>
    <row r="15" spans="1:12" x14ac:dyDescent="0.3">
      <c r="C15" s="3">
        <v>3</v>
      </c>
      <c r="D15" s="3">
        <v>3</v>
      </c>
      <c r="F15" s="5" t="s">
        <v>2</v>
      </c>
      <c r="G15" s="3" t="s">
        <v>2</v>
      </c>
      <c r="H15" s="29"/>
      <c r="I15" s="29"/>
      <c r="J15" s="29"/>
      <c r="K15" s="29"/>
      <c r="L15" s="29"/>
    </row>
    <row r="16" spans="1:12" x14ac:dyDescent="0.3">
      <c r="C16" s="3">
        <v>4</v>
      </c>
      <c r="D16" s="3">
        <v>4</v>
      </c>
      <c r="F16" s="5" t="s">
        <v>3</v>
      </c>
      <c r="G16" s="3" t="s">
        <v>3</v>
      </c>
      <c r="H16" s="29"/>
      <c r="I16" s="29"/>
      <c r="J16" s="29"/>
      <c r="K16" s="29"/>
      <c r="L16" s="29"/>
    </row>
    <row r="17" spans="3:12" x14ac:dyDescent="0.3">
      <c r="C17" s="3">
        <v>5</v>
      </c>
      <c r="D17" s="3">
        <v>5</v>
      </c>
      <c r="F17" s="5" t="s">
        <v>10</v>
      </c>
      <c r="G17" s="3" t="s">
        <v>10</v>
      </c>
    </row>
    <row r="18" spans="3:12" ht="14.4" customHeight="1" x14ac:dyDescent="0.3">
      <c r="C18" s="3">
        <v>44294</v>
      </c>
      <c r="D18" s="3">
        <v>44294</v>
      </c>
      <c r="F18" s="5" t="s">
        <v>57</v>
      </c>
      <c r="G18" s="3" t="s">
        <v>57</v>
      </c>
    </row>
    <row r="19" spans="3:12" ht="14.4" customHeight="1" x14ac:dyDescent="0.3"/>
    <row r="20" spans="3:12" ht="22.2" customHeight="1" x14ac:dyDescent="0.3">
      <c r="C20" s="72" t="s">
        <v>58</v>
      </c>
      <c r="D20" s="72"/>
      <c r="E20" s="72"/>
      <c r="F20" s="72"/>
      <c r="G20" s="72"/>
      <c r="H20" s="72"/>
      <c r="I20" s="72"/>
      <c r="J20" s="72"/>
      <c r="K20" s="72"/>
      <c r="L20" s="72"/>
    </row>
    <row r="21" spans="3:12" ht="80.400000000000006" customHeight="1" x14ac:dyDescent="0.3">
      <c r="C21" s="69" t="s">
        <v>59</v>
      </c>
      <c r="D21" s="69"/>
      <c r="E21" s="69"/>
      <c r="F21" s="69"/>
      <c r="G21" s="69"/>
      <c r="H21" s="69"/>
      <c r="I21" s="69"/>
      <c r="J21" s="69"/>
      <c r="K21" s="69"/>
      <c r="L21" s="69"/>
    </row>
    <row r="22" spans="3:12" ht="14.4" customHeight="1" x14ac:dyDescent="0.3">
      <c r="C22" s="73" t="s">
        <v>9</v>
      </c>
      <c r="D22" s="73"/>
      <c r="E22" s="73"/>
    </row>
    <row r="23" spans="3:12" ht="14.4" customHeight="1" x14ac:dyDescent="0.3">
      <c r="C23" s="6" t="s">
        <v>6</v>
      </c>
      <c r="D23" s="6" t="s">
        <v>7</v>
      </c>
      <c r="E23" s="6" t="s">
        <v>8</v>
      </c>
    </row>
    <row r="24" spans="3:12" ht="14.4" customHeight="1" x14ac:dyDescent="0.3">
      <c r="C24" s="7">
        <v>36274</v>
      </c>
      <c r="D24" s="7">
        <v>36274</v>
      </c>
      <c r="E24" s="7">
        <v>36274</v>
      </c>
    </row>
    <row r="25" spans="3:12" ht="14.4" customHeight="1" x14ac:dyDescent="0.3">
      <c r="C25" s="7">
        <v>36275</v>
      </c>
      <c r="D25" s="7">
        <v>36275</v>
      </c>
      <c r="E25" s="7">
        <v>36275</v>
      </c>
    </row>
    <row r="26" spans="3:12" ht="14.4" customHeight="1" x14ac:dyDescent="0.3">
      <c r="C26" s="7">
        <v>36276</v>
      </c>
      <c r="D26" s="7">
        <v>36276</v>
      </c>
      <c r="E26" s="7">
        <v>36276</v>
      </c>
    </row>
    <row r="27" spans="3:12" ht="14.4" customHeight="1" x14ac:dyDescent="0.3"/>
    <row r="28" spans="3:12" ht="14.4" customHeight="1" x14ac:dyDescent="0.3"/>
    <row r="29" spans="3:12" ht="14.4" customHeight="1" x14ac:dyDescent="0.3"/>
    <row r="30" spans="3:12" ht="14.4" customHeight="1" x14ac:dyDescent="0.3"/>
    <row r="31" spans="3:12" ht="14.4" customHeight="1" x14ac:dyDescent="0.3"/>
    <row r="32" spans="3:12" ht="14.4" customHeight="1" x14ac:dyDescent="0.3"/>
    <row r="33" ht="14.4" customHeight="1" x14ac:dyDescent="0.3"/>
    <row r="34" ht="14.4" customHeight="1" x14ac:dyDescent="0.3"/>
    <row r="35" ht="14.4" customHeight="1" x14ac:dyDescent="0.3"/>
    <row r="36" ht="14.4" customHeight="1" x14ac:dyDescent="0.3"/>
    <row r="37" ht="14.4" customHeight="1" x14ac:dyDescent="0.3"/>
    <row r="38" ht="14.4" customHeight="1" x14ac:dyDescent="0.3"/>
    <row r="39" ht="14.4" customHeight="1" x14ac:dyDescent="0.3"/>
    <row r="40" ht="14.4" customHeight="1" x14ac:dyDescent="0.3"/>
    <row r="41" ht="14.4" customHeight="1" x14ac:dyDescent="0.3"/>
    <row r="42" ht="14.4" customHeight="1" x14ac:dyDescent="0.3"/>
    <row r="43" ht="14.4" customHeight="1" x14ac:dyDescent="0.3"/>
    <row r="44" ht="14.4" customHeight="1" x14ac:dyDescent="0.3"/>
    <row r="45" ht="14.4" customHeight="1" x14ac:dyDescent="0.3"/>
    <row r="46" ht="14.4" customHeight="1" x14ac:dyDescent="0.3"/>
    <row r="47" ht="14.4" customHeight="1" x14ac:dyDescent="0.3"/>
    <row r="48" ht="14.4" customHeight="1" x14ac:dyDescent="0.3"/>
    <row r="49" ht="14.4" customHeight="1" x14ac:dyDescent="0.3"/>
  </sheetData>
  <mergeCells count="8">
    <mergeCell ref="C22:E22"/>
    <mergeCell ref="C2:L6"/>
    <mergeCell ref="C9:L9"/>
    <mergeCell ref="C10:L10"/>
    <mergeCell ref="C12:D12"/>
    <mergeCell ref="F12:G12"/>
    <mergeCell ref="C20:L20"/>
    <mergeCell ref="C21:L21"/>
  </mergeCells>
  <phoneticPr fontId="1" type="noConversion"/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1B34D-6025-4313-A621-506FBD387895}">
  <sheetPr>
    <tabColor rgb="FF009999"/>
  </sheetPr>
  <dimension ref="A2:N28"/>
  <sheetViews>
    <sheetView zoomScale="107" zoomScaleNormal="131" workbookViewId="0">
      <selection activeCell="D9" sqref="D9"/>
    </sheetView>
  </sheetViews>
  <sheetFormatPr baseColWidth="10" defaultRowHeight="14.4" x14ac:dyDescent="0.3"/>
  <cols>
    <col min="1" max="1" width="27.44140625" style="1" customWidth="1"/>
    <col min="2" max="2" width="27.6640625" style="1" bestFit="1" customWidth="1"/>
    <col min="3" max="3" width="16.21875" style="1" bestFit="1" customWidth="1"/>
    <col min="4" max="4" width="11.5546875" style="1"/>
    <col min="5" max="5" width="19.21875" style="1" bestFit="1" customWidth="1"/>
    <col min="6" max="6" width="16.21875" style="1" customWidth="1"/>
    <col min="7" max="7" width="11.5546875" style="1"/>
    <col min="8" max="8" width="12" style="1" bestFit="1" customWidth="1"/>
    <col min="9" max="9" width="23.33203125" style="1" customWidth="1"/>
    <col min="10" max="10" width="12.5546875" style="1" customWidth="1"/>
    <col min="11" max="11" width="11.5546875" style="1"/>
    <col min="12" max="12" width="20.21875" style="1" hidden="1" customWidth="1"/>
    <col min="13" max="13" width="16.21875" style="1" hidden="1" customWidth="1"/>
    <col min="14" max="14" width="0" style="1" hidden="1" customWidth="1"/>
    <col min="15" max="16384" width="11.5546875" style="1"/>
  </cols>
  <sheetData>
    <row r="2" spans="1:14" s="14" customFormat="1" ht="14.4" customHeight="1" x14ac:dyDescent="0.3">
      <c r="A2" s="2"/>
      <c r="B2" s="79" t="s">
        <v>25</v>
      </c>
      <c r="C2" s="79"/>
      <c r="D2" s="79"/>
      <c r="E2" s="79"/>
      <c r="F2" s="79"/>
      <c r="G2" s="79"/>
      <c r="H2" s="79"/>
      <c r="I2" s="79"/>
      <c r="J2" s="8"/>
      <c r="K2" s="8"/>
      <c r="L2" s="8"/>
      <c r="M2" s="8"/>
      <c r="N2" s="8"/>
    </row>
    <row r="3" spans="1:14" s="14" customFormat="1" ht="14.4" customHeight="1" x14ac:dyDescent="0.3">
      <c r="A3" s="2"/>
      <c r="B3" s="79"/>
      <c r="C3" s="79"/>
      <c r="D3" s="79"/>
      <c r="E3" s="79"/>
      <c r="F3" s="79"/>
      <c r="G3" s="79"/>
      <c r="H3" s="79"/>
      <c r="I3" s="79"/>
      <c r="J3" s="8"/>
      <c r="K3" s="8"/>
      <c r="L3" s="8"/>
      <c r="M3" s="8"/>
      <c r="N3" s="8"/>
    </row>
    <row r="4" spans="1:14" s="14" customFormat="1" ht="14.4" customHeight="1" x14ac:dyDescent="0.3">
      <c r="A4" s="2"/>
      <c r="B4" s="79"/>
      <c r="C4" s="79"/>
      <c r="D4" s="79"/>
      <c r="E4" s="79"/>
      <c r="F4" s="79"/>
      <c r="G4" s="79"/>
      <c r="H4" s="79"/>
      <c r="I4" s="79"/>
      <c r="J4" s="8"/>
      <c r="K4" s="8"/>
      <c r="L4" s="8"/>
      <c r="M4" s="8"/>
      <c r="N4" s="8"/>
    </row>
    <row r="5" spans="1:14" s="14" customFormat="1" ht="14.4" customHeight="1" x14ac:dyDescent="0.3">
      <c r="A5" s="2"/>
      <c r="B5" s="79"/>
      <c r="C5" s="79"/>
      <c r="D5" s="79"/>
      <c r="E5" s="79"/>
      <c r="F5" s="79"/>
      <c r="G5" s="79"/>
      <c r="H5" s="79"/>
      <c r="I5" s="79"/>
      <c r="J5" s="8"/>
      <c r="K5" s="8"/>
      <c r="L5" s="8"/>
      <c r="M5" s="8"/>
      <c r="N5" s="8"/>
    </row>
    <row r="6" spans="1:14" s="14" customFormat="1" ht="14.4" customHeight="1" x14ac:dyDescent="0.3">
      <c r="A6" s="2"/>
      <c r="B6" s="79"/>
      <c r="C6" s="79"/>
      <c r="D6" s="79"/>
      <c r="E6" s="79"/>
      <c r="F6" s="79"/>
      <c r="G6" s="79"/>
      <c r="H6" s="79"/>
      <c r="I6" s="79"/>
      <c r="J6" s="8"/>
      <c r="K6" s="8"/>
      <c r="L6" s="8"/>
      <c r="M6" s="8"/>
      <c r="N6" s="8"/>
    </row>
    <row r="9" spans="1:14" ht="15" thickBot="1" x14ac:dyDescent="0.35"/>
    <row r="10" spans="1:14" ht="15" thickBot="1" x14ac:dyDescent="0.35">
      <c r="B10" s="77" t="s">
        <v>11</v>
      </c>
      <c r="C10" s="78"/>
      <c r="E10" s="77" t="s">
        <v>21</v>
      </c>
      <c r="F10" s="78"/>
      <c r="H10" s="80" t="s">
        <v>22</v>
      </c>
      <c r="I10" s="81"/>
    </row>
    <row r="11" spans="1:14" ht="15" thickBot="1" x14ac:dyDescent="0.35">
      <c r="B11" s="75" t="s">
        <v>23</v>
      </c>
      <c r="C11" s="76"/>
      <c r="E11" s="75" t="s">
        <v>24</v>
      </c>
      <c r="F11" s="76"/>
      <c r="H11" s="75" t="s">
        <v>26</v>
      </c>
      <c r="I11" s="76"/>
    </row>
    <row r="12" spans="1:14" ht="15" thickBot="1" x14ac:dyDescent="0.35">
      <c r="B12" s="26" t="s">
        <v>12</v>
      </c>
      <c r="C12" s="18"/>
      <c r="D12" s="1" t="str">
        <f ca="1">+IF(C12=L12,"✔","❌")</f>
        <v>❌</v>
      </c>
      <c r="E12" s="26" t="s">
        <v>12</v>
      </c>
      <c r="F12" s="27"/>
      <c r="G12" s="1" t="str">
        <f ca="1">+IF(F12=M12,"✔","❌")</f>
        <v>❌</v>
      </c>
      <c r="H12" s="19">
        <v>45416</v>
      </c>
      <c r="I12" s="22"/>
      <c r="J12" s="1" t="str">
        <f>+IF(I12=N12,"✔","❌")</f>
        <v>❌</v>
      </c>
      <c r="L12" s="18">
        <f ca="1">+TODAY()</f>
        <v>44393</v>
      </c>
      <c r="M12" s="27">
        <f ca="1">+NOW()</f>
        <v>44393.658923379633</v>
      </c>
      <c r="N12" s="28">
        <f>+DAY($H12)</f>
        <v>4</v>
      </c>
    </row>
    <row r="13" spans="1:14" ht="15" thickBot="1" x14ac:dyDescent="0.35">
      <c r="B13" s="23" t="s">
        <v>13</v>
      </c>
      <c r="C13" s="18"/>
      <c r="D13" s="1" t="str">
        <f t="shared" ref="D13:D17" ca="1" si="0">+IF(C13=L13,"✔","❌")</f>
        <v>❌</v>
      </c>
      <c r="E13" s="23" t="s">
        <v>17</v>
      </c>
      <c r="F13" s="27"/>
      <c r="G13" s="1" t="str">
        <f t="shared" ref="G13:G17" ca="1" si="1">+IF(F13=M13,"✔","❌")</f>
        <v>❌</v>
      </c>
      <c r="H13" s="20">
        <v>46376</v>
      </c>
      <c r="I13" s="22"/>
      <c r="J13" s="1" t="str">
        <f t="shared" ref="J13:J17" si="2">+IF(I13=N13,"✔","❌")</f>
        <v>❌</v>
      </c>
      <c r="L13" s="18">
        <f ca="1">+TODAY()+1</f>
        <v>44394</v>
      </c>
      <c r="M13" s="27">
        <f ca="1">+NOW()-1</f>
        <v>44392.658923379633</v>
      </c>
      <c r="N13" s="28">
        <f t="shared" ref="N13:N16" si="3">+DAY($H13)</f>
        <v>20</v>
      </c>
    </row>
    <row r="14" spans="1:14" ht="15" thickBot="1" x14ac:dyDescent="0.35">
      <c r="B14" s="23" t="s">
        <v>14</v>
      </c>
      <c r="C14" s="18"/>
      <c r="D14" s="1" t="str">
        <f t="shared" ca="1" si="0"/>
        <v>❌</v>
      </c>
      <c r="E14" s="23" t="s">
        <v>18</v>
      </c>
      <c r="F14" s="27"/>
      <c r="G14" s="1" t="str">
        <f t="shared" ca="1" si="1"/>
        <v>❌</v>
      </c>
      <c r="H14" s="20">
        <v>48179</v>
      </c>
      <c r="I14" s="22"/>
      <c r="J14" s="1" t="str">
        <f t="shared" si="2"/>
        <v>❌</v>
      </c>
      <c r="L14" s="18">
        <f ca="1">+TODAY()+2</f>
        <v>44395</v>
      </c>
      <c r="M14" s="27">
        <f ca="1">+NOW()-2</f>
        <v>44391.658923379633</v>
      </c>
      <c r="N14" s="28">
        <f t="shared" si="3"/>
        <v>27</v>
      </c>
    </row>
    <row r="15" spans="1:14" ht="15" thickBot="1" x14ac:dyDescent="0.35">
      <c r="B15" s="23" t="s">
        <v>15</v>
      </c>
      <c r="C15" s="18"/>
      <c r="D15" s="1" t="str">
        <f t="shared" ca="1" si="0"/>
        <v>❌</v>
      </c>
      <c r="E15" s="23" t="s">
        <v>19</v>
      </c>
      <c r="F15" s="27"/>
      <c r="G15" s="1" t="str">
        <f t="shared" ca="1" si="1"/>
        <v>❌</v>
      </c>
      <c r="H15" s="20">
        <v>49114</v>
      </c>
      <c r="I15" s="22"/>
      <c r="J15" s="1" t="str">
        <f t="shared" si="2"/>
        <v>❌</v>
      </c>
      <c r="L15" s="18">
        <f ca="1">+TODAY()+7</f>
        <v>44400</v>
      </c>
      <c r="M15" s="27">
        <f ca="1">+NOW()-15</f>
        <v>44378.658923379633</v>
      </c>
      <c r="N15" s="28">
        <f t="shared" si="3"/>
        <v>19</v>
      </c>
    </row>
    <row r="16" spans="1:14" ht="15" thickBot="1" x14ac:dyDescent="0.35">
      <c r="B16" s="23" t="s">
        <v>16</v>
      </c>
      <c r="C16" s="18"/>
      <c r="D16" s="1" t="str">
        <f t="shared" ca="1" si="0"/>
        <v>❌</v>
      </c>
      <c r="E16" s="23" t="s">
        <v>20</v>
      </c>
      <c r="F16" s="27"/>
      <c r="G16" s="1" t="str">
        <f t="shared" ca="1" si="1"/>
        <v>❌</v>
      </c>
      <c r="H16" s="20">
        <v>44742</v>
      </c>
      <c r="I16" s="22"/>
      <c r="J16" s="1" t="str">
        <f t="shared" si="2"/>
        <v>❌</v>
      </c>
      <c r="L16" s="18">
        <f ca="1">+TODAY()+30</f>
        <v>44423</v>
      </c>
      <c r="M16" s="27">
        <f ca="1">+NOW()-20</f>
        <v>44373.658923379633</v>
      </c>
      <c r="N16" s="28">
        <f t="shared" si="3"/>
        <v>30</v>
      </c>
    </row>
    <row r="17" spans="2:14" ht="15" thickBot="1" x14ac:dyDescent="0.35">
      <c r="B17" s="24" t="s">
        <v>46</v>
      </c>
      <c r="C17" s="18"/>
      <c r="D17" s="1" t="str">
        <f t="shared" ca="1" si="0"/>
        <v>❌</v>
      </c>
      <c r="E17" s="24" t="s">
        <v>47</v>
      </c>
      <c r="F17" s="27"/>
      <c r="G17" s="1" t="str">
        <f t="shared" ca="1" si="1"/>
        <v>❌</v>
      </c>
      <c r="H17" s="21">
        <v>44690</v>
      </c>
      <c r="I17" s="22"/>
      <c r="J17" s="1" t="str">
        <f t="shared" si="2"/>
        <v>❌</v>
      </c>
      <c r="L17" s="18">
        <f ca="1">+TODAY()+365</f>
        <v>44758</v>
      </c>
      <c r="M17" s="27">
        <f ca="1">+NOW()-180</f>
        <v>44213.658923379633</v>
      </c>
      <c r="N17" s="28">
        <f>+DAY($H17)</f>
        <v>9</v>
      </c>
    </row>
    <row r="20" spans="2:14" ht="15" thickBot="1" x14ac:dyDescent="0.35"/>
    <row r="21" spans="2:14" ht="14.4" customHeight="1" thickBot="1" x14ac:dyDescent="0.35">
      <c r="B21" s="77" t="s">
        <v>27</v>
      </c>
      <c r="C21" s="78"/>
      <c r="E21" s="77" t="s">
        <v>30</v>
      </c>
      <c r="F21" s="78"/>
    </row>
    <row r="22" spans="2:14" ht="15" thickBot="1" x14ac:dyDescent="0.35">
      <c r="B22" s="75" t="s">
        <v>32</v>
      </c>
      <c r="C22" s="76"/>
      <c r="E22" s="75" t="s">
        <v>31</v>
      </c>
      <c r="F22" s="76"/>
    </row>
    <row r="23" spans="2:14" ht="15" thickBot="1" x14ac:dyDescent="0.35">
      <c r="B23" s="19">
        <v>45416</v>
      </c>
      <c r="C23" s="22"/>
      <c r="D23" s="1" t="str">
        <f>+IF(C23=L23,"✔","❌")</f>
        <v>❌</v>
      </c>
      <c r="E23" s="19">
        <v>44342</v>
      </c>
      <c r="F23" s="25"/>
      <c r="G23" s="1" t="str">
        <f>+IF(F23=M23,"✔","❌")</f>
        <v>❌</v>
      </c>
      <c r="L23" s="22">
        <f>+MONTH($B23)</f>
        <v>5</v>
      </c>
      <c r="M23" s="25">
        <f>+YEAR($E23)</f>
        <v>2021</v>
      </c>
    </row>
    <row r="24" spans="2:14" ht="15" thickBot="1" x14ac:dyDescent="0.35">
      <c r="B24" s="20">
        <v>46376</v>
      </c>
      <c r="C24" s="22"/>
      <c r="D24" s="1" t="str">
        <f t="shared" ref="D24:D28" si="4">+IF(C24=L24,"✔","❌")</f>
        <v>❌</v>
      </c>
      <c r="E24" s="20">
        <v>44693</v>
      </c>
      <c r="F24" s="25"/>
      <c r="G24" s="1" t="str">
        <f t="shared" ref="G24:G28" si="5">+IF(F24=M24,"✔","❌")</f>
        <v>❌</v>
      </c>
      <c r="L24" s="22">
        <f t="shared" ref="L24:L28" si="6">+MONTH($B24)</f>
        <v>12</v>
      </c>
      <c r="M24" s="25">
        <f t="shared" ref="M24:M28" si="7">+YEAR($E24)</f>
        <v>2022</v>
      </c>
    </row>
    <row r="25" spans="2:14" ht="15" thickBot="1" x14ac:dyDescent="0.35">
      <c r="B25" s="20">
        <v>48179</v>
      </c>
      <c r="C25" s="22"/>
      <c r="D25" s="1" t="str">
        <f t="shared" si="4"/>
        <v>❌</v>
      </c>
      <c r="E25" s="20">
        <v>42002</v>
      </c>
      <c r="F25" s="25"/>
      <c r="G25" s="1" t="str">
        <f t="shared" si="5"/>
        <v>❌</v>
      </c>
      <c r="L25" s="22">
        <f t="shared" si="6"/>
        <v>11</v>
      </c>
      <c r="M25" s="25">
        <f t="shared" si="7"/>
        <v>2014</v>
      </c>
    </row>
    <row r="26" spans="2:14" ht="15" thickBot="1" x14ac:dyDescent="0.35">
      <c r="B26" s="20">
        <v>49114</v>
      </c>
      <c r="C26" s="22"/>
      <c r="D26" s="1" t="str">
        <f t="shared" si="4"/>
        <v>❌</v>
      </c>
      <c r="E26" s="20">
        <v>42850</v>
      </c>
      <c r="F26" s="25"/>
      <c r="G26" s="1" t="str">
        <f t="shared" si="5"/>
        <v>❌</v>
      </c>
      <c r="L26" s="22">
        <f t="shared" si="6"/>
        <v>6</v>
      </c>
      <c r="M26" s="25">
        <f t="shared" si="7"/>
        <v>2017</v>
      </c>
    </row>
    <row r="27" spans="2:14" ht="15" thickBot="1" x14ac:dyDescent="0.35">
      <c r="B27" s="20">
        <v>44742</v>
      </c>
      <c r="C27" s="22"/>
      <c r="D27" s="1" t="str">
        <f t="shared" si="4"/>
        <v>❌</v>
      </c>
      <c r="E27" s="20">
        <v>43220</v>
      </c>
      <c r="F27" s="25"/>
      <c r="G27" s="1" t="str">
        <f t="shared" si="5"/>
        <v>❌</v>
      </c>
      <c r="L27" s="22">
        <f t="shared" si="6"/>
        <v>6</v>
      </c>
      <c r="M27" s="25">
        <f t="shared" si="7"/>
        <v>2018</v>
      </c>
    </row>
    <row r="28" spans="2:14" ht="15" thickBot="1" x14ac:dyDescent="0.35">
      <c r="B28" s="21">
        <v>44690</v>
      </c>
      <c r="C28" s="22"/>
      <c r="D28" s="1" t="str">
        <f t="shared" si="4"/>
        <v>❌</v>
      </c>
      <c r="E28" s="21">
        <v>43554</v>
      </c>
      <c r="F28" s="25"/>
      <c r="G28" s="1" t="str">
        <f t="shared" si="5"/>
        <v>❌</v>
      </c>
      <c r="L28" s="22">
        <f t="shared" si="6"/>
        <v>5</v>
      </c>
      <c r="M28" s="25">
        <f t="shared" si="7"/>
        <v>2019</v>
      </c>
    </row>
  </sheetData>
  <mergeCells count="11">
    <mergeCell ref="B22:C22"/>
    <mergeCell ref="E22:F22"/>
    <mergeCell ref="B11:C11"/>
    <mergeCell ref="B10:C10"/>
    <mergeCell ref="B2:I6"/>
    <mergeCell ref="H10:I10"/>
    <mergeCell ref="H11:I11"/>
    <mergeCell ref="E10:F10"/>
    <mergeCell ref="E11:F11"/>
    <mergeCell ref="B21:C21"/>
    <mergeCell ref="E21:F21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8DA51-2533-4D56-BC0B-C3BDD1A8642D}">
  <sheetPr>
    <tabColor rgb="FF009999"/>
  </sheetPr>
  <dimension ref="A2:Q29"/>
  <sheetViews>
    <sheetView zoomScale="106" zoomScaleNormal="94" workbookViewId="0">
      <selection activeCell="B8" sqref="B8"/>
    </sheetView>
  </sheetViews>
  <sheetFormatPr baseColWidth="10" defaultRowHeight="14.4" x14ac:dyDescent="0.3"/>
  <cols>
    <col min="1" max="1" width="11.5546875" style="1"/>
    <col min="2" max="3" width="27.44140625" style="1" customWidth="1"/>
    <col min="4" max="4" width="6.6640625" style="1" customWidth="1"/>
    <col min="5" max="5" width="18.88671875" style="1" bestFit="1" customWidth="1"/>
    <col min="6" max="6" width="16.21875" style="1" bestFit="1" customWidth="1"/>
    <col min="7" max="7" width="11.5546875" style="1"/>
    <col min="8" max="8" width="36.109375" style="1" customWidth="1"/>
    <col min="9" max="9" width="16.109375" style="1" customWidth="1"/>
    <col min="10" max="11" width="11.5546875" style="1"/>
    <col min="12" max="12" width="23.33203125" style="1" customWidth="1"/>
    <col min="13" max="13" width="12.5546875" style="1" customWidth="1"/>
    <col min="14" max="14" width="11.5546875" style="1"/>
    <col min="15" max="15" width="20.21875" style="1" hidden="1" customWidth="1"/>
    <col min="16" max="16" width="0" style="1" hidden="1" customWidth="1"/>
    <col min="17" max="16384" width="11.5546875" style="1"/>
  </cols>
  <sheetData>
    <row r="2" spans="1:17" ht="14.4" customHeight="1" x14ac:dyDescent="0.3">
      <c r="A2" s="2"/>
      <c r="B2" s="2"/>
      <c r="C2" s="2"/>
      <c r="D2" s="2"/>
      <c r="E2" s="79" t="s">
        <v>52</v>
      </c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</row>
    <row r="3" spans="1:17" ht="14.4" customHeight="1" x14ac:dyDescent="0.3">
      <c r="A3" s="2"/>
      <c r="B3" s="2"/>
      <c r="C3" s="2"/>
      <c r="D3" s="2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</row>
    <row r="4" spans="1:17" ht="14.4" customHeight="1" x14ac:dyDescent="0.3">
      <c r="A4" s="2"/>
      <c r="B4" s="2"/>
      <c r="C4" s="2"/>
      <c r="D4" s="2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</row>
    <row r="5" spans="1:17" ht="14.4" customHeight="1" x14ac:dyDescent="0.3">
      <c r="A5" s="2"/>
      <c r="B5" s="2"/>
      <c r="C5" s="2"/>
      <c r="D5" s="2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</row>
    <row r="6" spans="1:17" ht="14.4" customHeight="1" x14ac:dyDescent="0.3">
      <c r="A6" s="2"/>
      <c r="B6" s="2"/>
      <c r="C6" s="2"/>
      <c r="D6" s="2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</row>
    <row r="10" spans="1:17" x14ac:dyDescent="0.3">
      <c r="E10" s="82" t="s">
        <v>51</v>
      </c>
      <c r="F10" s="82"/>
      <c r="H10" s="82" t="s">
        <v>50</v>
      </c>
      <c r="I10" s="82"/>
      <c r="K10" s="82" t="s">
        <v>28</v>
      </c>
      <c r="L10" s="82"/>
      <c r="M10" s="82"/>
    </row>
    <row r="11" spans="1:17" x14ac:dyDescent="0.3">
      <c r="E11" s="83" t="s">
        <v>33</v>
      </c>
      <c r="F11" s="83"/>
      <c r="H11" s="83" t="s">
        <v>33</v>
      </c>
      <c r="I11" s="83"/>
      <c r="K11" s="83" t="s">
        <v>29</v>
      </c>
      <c r="L11" s="83"/>
      <c r="M11" s="83"/>
    </row>
    <row r="12" spans="1:17" x14ac:dyDescent="0.3">
      <c r="E12" s="31">
        <v>44342</v>
      </c>
      <c r="F12" s="5"/>
      <c r="G12" s="1" t="str">
        <f>+IF(F12=O12,"✔","❌")</f>
        <v>❌</v>
      </c>
      <c r="H12" s="31">
        <v>44342</v>
      </c>
      <c r="I12" s="5"/>
      <c r="J12" s="1" t="str">
        <f>+IF(I12=P12,"✔","❌")</f>
        <v>❌</v>
      </c>
      <c r="K12" s="31">
        <v>44001</v>
      </c>
      <c r="L12" s="31">
        <v>45416</v>
      </c>
      <c r="M12" s="4"/>
      <c r="O12" s="5">
        <f>+WEEKDAY($E12,1)</f>
        <v>4</v>
      </c>
      <c r="P12" s="5">
        <f>+WEEKDAY($H12,2)</f>
        <v>3</v>
      </c>
    </row>
    <row r="13" spans="1:17" x14ac:dyDescent="0.3">
      <c r="E13" s="31">
        <v>44693</v>
      </c>
      <c r="F13" s="5"/>
      <c r="G13" s="1" t="str">
        <f t="shared" ref="G13:G17" si="0">+IF(F13=O13,"✔","❌")</f>
        <v>❌</v>
      </c>
      <c r="H13" s="31">
        <v>44693</v>
      </c>
      <c r="I13" s="5"/>
      <c r="J13" s="1" t="str">
        <f t="shared" ref="J13:J17" si="1">+IF(I13=P13,"✔","❌")</f>
        <v>❌</v>
      </c>
      <c r="K13" s="31">
        <v>44742</v>
      </c>
      <c r="L13" s="31">
        <v>46376</v>
      </c>
      <c r="M13" s="4"/>
      <c r="O13" s="5">
        <f t="shared" ref="O13:O17" si="2">+WEEKDAY($E13,1)</f>
        <v>5</v>
      </c>
      <c r="P13" s="5">
        <f t="shared" ref="P13:P17" si="3">+WEEKDAY($H13,2)</f>
        <v>4</v>
      </c>
    </row>
    <row r="14" spans="1:17" x14ac:dyDescent="0.3">
      <c r="E14" s="31">
        <v>42002</v>
      </c>
      <c r="F14" s="5"/>
      <c r="G14" s="1" t="str">
        <f t="shared" si="0"/>
        <v>❌</v>
      </c>
      <c r="H14" s="31">
        <v>42002</v>
      </c>
      <c r="I14" s="5"/>
      <c r="J14" s="1" t="str">
        <f t="shared" si="1"/>
        <v>❌</v>
      </c>
      <c r="K14" s="31">
        <v>44690</v>
      </c>
      <c r="L14" s="31">
        <v>48179</v>
      </c>
      <c r="M14" s="4"/>
      <c r="O14" s="5">
        <f t="shared" si="2"/>
        <v>2</v>
      </c>
      <c r="P14" s="5">
        <f t="shared" si="3"/>
        <v>1</v>
      </c>
    </row>
    <row r="15" spans="1:17" ht="12.6" customHeight="1" x14ac:dyDescent="0.3">
      <c r="E15" s="31">
        <v>42850</v>
      </c>
      <c r="F15" s="5"/>
      <c r="G15" s="1" t="str">
        <f t="shared" si="0"/>
        <v>❌</v>
      </c>
      <c r="H15" s="31">
        <v>42850</v>
      </c>
      <c r="I15" s="5"/>
      <c r="J15" s="1" t="str">
        <f t="shared" si="1"/>
        <v>❌</v>
      </c>
      <c r="O15" s="5">
        <f t="shared" si="2"/>
        <v>3</v>
      </c>
      <c r="P15" s="5">
        <f t="shared" si="3"/>
        <v>2</v>
      </c>
    </row>
    <row r="16" spans="1:17" ht="14.4" customHeight="1" x14ac:dyDescent="0.3">
      <c r="E16" s="31">
        <v>43220</v>
      </c>
      <c r="F16" s="5"/>
      <c r="G16" s="1" t="str">
        <f t="shared" si="0"/>
        <v>❌</v>
      </c>
      <c r="H16" s="31">
        <v>43220</v>
      </c>
      <c r="I16" s="5"/>
      <c r="J16" s="1" t="str">
        <f t="shared" si="1"/>
        <v>❌</v>
      </c>
      <c r="O16" s="5">
        <f t="shared" si="2"/>
        <v>2</v>
      </c>
      <c r="P16" s="5">
        <f t="shared" si="3"/>
        <v>1</v>
      </c>
    </row>
    <row r="17" spans="5:16" ht="14.4" customHeight="1" x14ac:dyDescent="0.3">
      <c r="E17" s="31">
        <v>43554</v>
      </c>
      <c r="F17" s="5"/>
      <c r="G17" s="1" t="str">
        <f t="shared" si="0"/>
        <v>❌</v>
      </c>
      <c r="H17" s="31">
        <v>43554</v>
      </c>
      <c r="I17" s="5"/>
      <c r="J17" s="1" t="str">
        <f t="shared" si="1"/>
        <v>❌</v>
      </c>
      <c r="O17" s="5">
        <f t="shared" si="2"/>
        <v>7</v>
      </c>
      <c r="P17" s="5">
        <f t="shared" si="3"/>
        <v>6</v>
      </c>
    </row>
    <row r="18" spans="5:16" ht="14.4" customHeight="1" x14ac:dyDescent="0.3"/>
    <row r="19" spans="5:16" ht="14.4" customHeight="1" x14ac:dyDescent="0.3"/>
    <row r="20" spans="5:16" x14ac:dyDescent="0.3">
      <c r="F20" s="9"/>
      <c r="G20" s="10"/>
      <c r="H20" s="10"/>
      <c r="I20" s="10"/>
      <c r="K20" s="9"/>
      <c r="L20" s="10"/>
    </row>
    <row r="22" spans="5:16" x14ac:dyDescent="0.3">
      <c r="E22" s="82" t="s">
        <v>48</v>
      </c>
      <c r="F22" s="82"/>
      <c r="H22" s="82" t="s">
        <v>49</v>
      </c>
      <c r="I22" s="82"/>
    </row>
    <row r="23" spans="5:16" x14ac:dyDescent="0.3">
      <c r="E23" s="83" t="s">
        <v>60</v>
      </c>
      <c r="F23" s="83"/>
      <c r="H23" s="83" t="s">
        <v>61</v>
      </c>
      <c r="I23" s="83"/>
    </row>
    <row r="24" spans="5:16" x14ac:dyDescent="0.3">
      <c r="E24" s="31">
        <v>44321</v>
      </c>
      <c r="F24" s="3"/>
      <c r="G24" s="1" t="str">
        <f>+IF(F24=O24,"✔","❌")</f>
        <v>❌</v>
      </c>
      <c r="H24" s="31">
        <v>44321</v>
      </c>
      <c r="I24" s="3"/>
      <c r="J24" s="1" t="str">
        <f>+IF(I24=P24,"✔","❌")</f>
        <v>❌</v>
      </c>
      <c r="O24" s="3">
        <f>+WORKDAY($E24,15)</f>
        <v>44342</v>
      </c>
      <c r="P24" s="3">
        <f>+WORKDAY.INTL($H24,15,11,"15/05/2021")</f>
        <v>44340</v>
      </c>
    </row>
    <row r="25" spans="5:16" x14ac:dyDescent="0.3">
      <c r="E25" s="31">
        <v>44693</v>
      </c>
      <c r="F25" s="3"/>
      <c r="G25" s="1" t="str">
        <f t="shared" ref="G25:G29" si="4">+IF(F25=O25,"✔","❌")</f>
        <v>❌</v>
      </c>
      <c r="H25" s="31">
        <v>44317</v>
      </c>
      <c r="I25" s="3"/>
      <c r="J25" s="1" t="str">
        <f t="shared" ref="J25:J29" si="5">+IF(I25=P25,"✔","❌")</f>
        <v>❌</v>
      </c>
      <c r="O25" s="3">
        <f t="shared" ref="O25:O29" si="6">+WORKDAY($E25,15)</f>
        <v>44714</v>
      </c>
      <c r="P25" s="3">
        <f>+WORKDAY.INTL($H25,15,11,"15/05/2021")</f>
        <v>44336</v>
      </c>
    </row>
    <row r="26" spans="5:16" x14ac:dyDescent="0.3">
      <c r="E26" s="31">
        <v>42002</v>
      </c>
      <c r="F26" s="3"/>
      <c r="G26" s="1" t="str">
        <f t="shared" si="4"/>
        <v>❌</v>
      </c>
      <c r="H26" s="31">
        <v>44323</v>
      </c>
      <c r="I26" s="3"/>
      <c r="J26" s="1" t="str">
        <f t="shared" si="5"/>
        <v>❌</v>
      </c>
      <c r="O26" s="3">
        <f t="shared" si="6"/>
        <v>42023</v>
      </c>
      <c r="P26" s="3">
        <f t="shared" ref="P26:P29" si="7">+WORKDAY.INTL($H26,15,11,"15/05/2021")</f>
        <v>44342</v>
      </c>
    </row>
    <row r="27" spans="5:16" x14ac:dyDescent="0.3">
      <c r="E27" s="31">
        <v>42850</v>
      </c>
      <c r="F27" s="3"/>
      <c r="G27" s="1" t="str">
        <f t="shared" si="4"/>
        <v>❌</v>
      </c>
      <c r="H27" s="31">
        <v>44330</v>
      </c>
      <c r="I27" s="3"/>
      <c r="J27" s="1" t="str">
        <f t="shared" si="5"/>
        <v>❌</v>
      </c>
      <c r="O27" s="3">
        <f t="shared" si="6"/>
        <v>42871</v>
      </c>
      <c r="P27" s="3">
        <f t="shared" si="7"/>
        <v>44349</v>
      </c>
    </row>
    <row r="28" spans="5:16" x14ac:dyDescent="0.3">
      <c r="E28" s="31">
        <v>43220</v>
      </c>
      <c r="F28" s="3"/>
      <c r="G28" s="1" t="str">
        <f t="shared" si="4"/>
        <v>❌</v>
      </c>
      <c r="H28" s="31">
        <v>44329</v>
      </c>
      <c r="I28" s="3"/>
      <c r="J28" s="1" t="str">
        <f t="shared" si="5"/>
        <v>❌</v>
      </c>
      <c r="O28" s="3">
        <f t="shared" si="6"/>
        <v>43241</v>
      </c>
      <c r="P28" s="3">
        <f t="shared" si="7"/>
        <v>44348</v>
      </c>
    </row>
    <row r="29" spans="5:16" x14ac:dyDescent="0.3">
      <c r="E29" s="31">
        <v>43554</v>
      </c>
      <c r="F29" s="3"/>
      <c r="G29" s="1" t="str">
        <f t="shared" si="4"/>
        <v>❌</v>
      </c>
      <c r="H29" s="31">
        <v>44319</v>
      </c>
      <c r="I29" s="3"/>
      <c r="J29" s="1" t="str">
        <f t="shared" si="5"/>
        <v>❌</v>
      </c>
      <c r="O29" s="3">
        <f t="shared" si="6"/>
        <v>43574</v>
      </c>
      <c r="P29" s="3">
        <f t="shared" si="7"/>
        <v>44337</v>
      </c>
    </row>
  </sheetData>
  <mergeCells count="11">
    <mergeCell ref="E23:F23"/>
    <mergeCell ref="H10:I10"/>
    <mergeCell ref="H11:I11"/>
    <mergeCell ref="H22:I22"/>
    <mergeCell ref="H23:I23"/>
    <mergeCell ref="E2:Q6"/>
    <mergeCell ref="K10:M10"/>
    <mergeCell ref="K11:M11"/>
    <mergeCell ref="E10:F10"/>
    <mergeCell ref="E22:F22"/>
    <mergeCell ref="E11:F11"/>
  </mergeCells>
  <pageMargins left="0.7" right="0.7" top="0.75" bottom="0.75" header="0.3" footer="0.3"/>
  <pageSetup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48BC2-1D30-4D78-88B1-65B09E7B61C3}">
  <sheetPr>
    <tabColor rgb="FF009999"/>
  </sheetPr>
  <dimension ref="A2:O46"/>
  <sheetViews>
    <sheetView zoomScale="102" zoomScaleNormal="102" workbookViewId="0">
      <selection activeCell="G35" sqref="G35"/>
    </sheetView>
  </sheetViews>
  <sheetFormatPr baseColWidth="10" defaultRowHeight="14.4" x14ac:dyDescent="0.3"/>
  <cols>
    <col min="1" max="1" width="11.5546875" style="1"/>
    <col min="2" max="2" width="27.44140625" style="1" customWidth="1"/>
    <col min="3" max="3" width="18.109375" style="1" customWidth="1"/>
    <col min="4" max="4" width="14.21875" style="1" customWidth="1"/>
    <col min="5" max="5" width="18.88671875" style="1" bestFit="1" customWidth="1"/>
    <col min="6" max="6" width="16.21875" style="1" bestFit="1" customWidth="1"/>
    <col min="7" max="7" width="11.5546875" style="1"/>
    <col min="8" max="8" width="17.77734375" style="1" customWidth="1"/>
    <col min="9" max="9" width="16.21875" style="1" customWidth="1"/>
    <col min="10" max="11" width="11.5546875" style="1"/>
    <col min="12" max="12" width="23.33203125" style="1" hidden="1" customWidth="1"/>
    <col min="13" max="13" width="12.5546875" style="1" hidden="1" customWidth="1"/>
    <col min="14" max="14" width="0" style="1" hidden="1" customWidth="1"/>
    <col min="15" max="15" width="20.21875" style="1" hidden="1" customWidth="1"/>
    <col min="16" max="16384" width="11.5546875" style="1"/>
  </cols>
  <sheetData>
    <row r="2" spans="1:15" ht="14.4" customHeight="1" x14ac:dyDescent="0.3">
      <c r="A2" s="2"/>
      <c r="B2" s="2"/>
      <c r="C2" s="84" t="s">
        <v>25</v>
      </c>
      <c r="D2" s="84"/>
      <c r="E2" s="84"/>
      <c r="F2" s="84"/>
      <c r="G2" s="84"/>
      <c r="H2" s="84"/>
      <c r="I2" s="84"/>
      <c r="J2" s="84"/>
      <c r="K2" s="84"/>
      <c r="L2" s="8"/>
      <c r="M2" s="8"/>
      <c r="N2" s="8"/>
      <c r="O2" s="8"/>
    </row>
    <row r="3" spans="1:15" ht="14.4" customHeight="1" x14ac:dyDescent="0.3">
      <c r="A3" s="2"/>
      <c r="B3" s="2"/>
      <c r="C3" s="84"/>
      <c r="D3" s="84"/>
      <c r="E3" s="84"/>
      <c r="F3" s="84"/>
      <c r="G3" s="84"/>
      <c r="H3" s="84"/>
      <c r="I3" s="84"/>
      <c r="J3" s="84"/>
      <c r="K3" s="84"/>
      <c r="L3" s="8"/>
      <c r="M3" s="8"/>
      <c r="N3" s="8"/>
      <c r="O3" s="8"/>
    </row>
    <row r="4" spans="1:15" ht="14.4" customHeight="1" x14ac:dyDescent="0.3">
      <c r="A4" s="2"/>
      <c r="B4" s="2"/>
      <c r="C4" s="84"/>
      <c r="D4" s="84"/>
      <c r="E4" s="84"/>
      <c r="F4" s="84"/>
      <c r="G4" s="84"/>
      <c r="H4" s="84"/>
      <c r="I4" s="84"/>
      <c r="J4" s="84"/>
      <c r="K4" s="84"/>
      <c r="L4" s="8"/>
      <c r="M4" s="8"/>
      <c r="N4" s="8"/>
      <c r="O4" s="8"/>
    </row>
    <row r="5" spans="1:15" ht="14.4" customHeight="1" x14ac:dyDescent="0.3">
      <c r="A5" s="2"/>
      <c r="B5" s="2"/>
      <c r="C5" s="84"/>
      <c r="D5" s="84"/>
      <c r="E5" s="84"/>
      <c r="F5" s="84"/>
      <c r="G5" s="84"/>
      <c r="H5" s="84"/>
      <c r="I5" s="84"/>
      <c r="J5" s="84"/>
      <c r="K5" s="84"/>
      <c r="L5" s="8"/>
      <c r="M5" s="8"/>
      <c r="N5" s="8"/>
      <c r="O5" s="8"/>
    </row>
    <row r="6" spans="1:15" ht="14.4" customHeight="1" x14ac:dyDescent="0.3">
      <c r="A6" s="2"/>
      <c r="B6" s="2"/>
      <c r="C6" s="84"/>
      <c r="D6" s="84"/>
      <c r="E6" s="84"/>
      <c r="F6" s="84"/>
      <c r="G6" s="84"/>
      <c r="H6" s="84"/>
      <c r="I6" s="84"/>
      <c r="J6" s="84"/>
      <c r="K6" s="84"/>
      <c r="L6" s="8"/>
      <c r="M6" s="8"/>
      <c r="N6" s="8"/>
      <c r="O6" s="8"/>
    </row>
    <row r="7" spans="1:15" ht="14.4" customHeight="1" x14ac:dyDescent="0.3">
      <c r="C7" s="15"/>
      <c r="D7" s="15"/>
      <c r="E7" s="15"/>
      <c r="F7" s="15"/>
      <c r="G7" s="15"/>
      <c r="H7" s="15"/>
      <c r="I7" s="15"/>
      <c r="J7" s="15"/>
      <c r="K7" s="15"/>
      <c r="L7" s="13"/>
      <c r="M7" s="13"/>
      <c r="N7" s="13"/>
      <c r="O7" s="13"/>
    </row>
    <row r="8" spans="1:15" ht="14.4" customHeight="1" x14ac:dyDescent="0.3">
      <c r="C8" s="15"/>
      <c r="D8" s="15"/>
      <c r="E8" s="15"/>
      <c r="F8" s="15"/>
      <c r="G8" s="15"/>
      <c r="H8" s="15"/>
      <c r="I8" s="15"/>
      <c r="J8" s="15"/>
      <c r="K8" s="15"/>
      <c r="L8" s="13"/>
      <c r="M8" s="13"/>
      <c r="N8" s="13"/>
      <c r="O8" s="13"/>
    </row>
    <row r="9" spans="1:15" ht="14.4" customHeight="1" x14ac:dyDescent="0.3">
      <c r="B9" s="82" t="s">
        <v>34</v>
      </c>
      <c r="C9" s="82"/>
      <c r="D9" s="82"/>
      <c r="E9" s="15"/>
      <c r="F9" s="15"/>
      <c r="G9" s="15"/>
      <c r="H9" s="15"/>
      <c r="I9" s="15"/>
      <c r="J9" s="15"/>
      <c r="K9" s="15"/>
      <c r="L9" s="13"/>
      <c r="M9" s="13"/>
      <c r="N9" s="13"/>
      <c r="O9" s="13"/>
    </row>
    <row r="10" spans="1:15" ht="14.4" customHeight="1" x14ac:dyDescent="0.3">
      <c r="B10" s="83" t="s">
        <v>35</v>
      </c>
      <c r="C10" s="83"/>
      <c r="D10" s="83"/>
      <c r="E10" s="15"/>
      <c r="F10" s="15"/>
      <c r="G10" s="15"/>
      <c r="H10" s="15"/>
      <c r="I10" s="15"/>
      <c r="J10" s="15"/>
      <c r="K10" s="15"/>
      <c r="L10" s="13"/>
      <c r="M10" s="13"/>
      <c r="N10" s="13"/>
      <c r="O10" s="13"/>
    </row>
    <row r="11" spans="1:15" ht="14.4" customHeight="1" x14ac:dyDescent="0.3">
      <c r="B11" s="31">
        <v>44342</v>
      </c>
      <c r="C11" s="11">
        <v>48</v>
      </c>
      <c r="D11" s="3"/>
      <c r="E11" s="32" t="str">
        <f>+IF(D11=L11,"✔","❌")</f>
        <v>❌</v>
      </c>
      <c r="F11" s="15"/>
      <c r="G11" s="15"/>
      <c r="H11" s="15"/>
      <c r="I11" s="15"/>
      <c r="J11" s="15"/>
      <c r="K11" s="15"/>
      <c r="L11" s="18">
        <f>+EDATE($B11,$C11)</f>
        <v>45803</v>
      </c>
      <c r="M11" s="13"/>
      <c r="N11" s="13"/>
      <c r="O11" s="13"/>
    </row>
    <row r="12" spans="1:15" ht="14.4" customHeight="1" x14ac:dyDescent="0.3">
      <c r="B12" s="31">
        <v>44693</v>
      </c>
      <c r="C12" s="11">
        <v>12</v>
      </c>
      <c r="D12" s="3"/>
      <c r="E12" s="32" t="str">
        <f t="shared" ref="E12:E16" si="0">+IF(D12=L12,"✔","❌")</f>
        <v>❌</v>
      </c>
      <c r="F12" s="15"/>
      <c r="G12" s="15"/>
      <c r="H12" s="15"/>
      <c r="I12" s="15"/>
      <c r="J12" s="15"/>
      <c r="K12" s="15"/>
      <c r="L12" s="18">
        <f t="shared" ref="L12:L16" si="1">+EDATE($B12,$C12)</f>
        <v>45058</v>
      </c>
      <c r="M12" s="13"/>
      <c r="N12" s="13"/>
      <c r="O12" s="13"/>
    </row>
    <row r="13" spans="1:15" ht="14.4" customHeight="1" x14ac:dyDescent="0.3">
      <c r="B13" s="31">
        <v>42002</v>
      </c>
      <c r="C13" s="11">
        <v>5</v>
      </c>
      <c r="D13" s="3"/>
      <c r="E13" s="32" t="str">
        <f t="shared" si="0"/>
        <v>❌</v>
      </c>
      <c r="F13" s="15"/>
      <c r="G13" s="15"/>
      <c r="H13" s="15"/>
      <c r="I13" s="15"/>
      <c r="J13" s="15"/>
      <c r="K13" s="15"/>
      <c r="L13" s="18">
        <f t="shared" si="1"/>
        <v>42153</v>
      </c>
      <c r="M13" s="13"/>
      <c r="N13" s="13"/>
      <c r="O13" s="13"/>
    </row>
    <row r="14" spans="1:15" ht="14.4" customHeight="1" x14ac:dyDescent="0.3">
      <c r="B14" s="31">
        <v>42850</v>
      </c>
      <c r="C14" s="11">
        <v>10</v>
      </c>
      <c r="D14" s="3"/>
      <c r="E14" s="32" t="str">
        <f t="shared" si="0"/>
        <v>❌</v>
      </c>
      <c r="F14" s="15"/>
      <c r="G14" s="15"/>
      <c r="H14" s="15"/>
      <c r="I14" s="15"/>
      <c r="J14" s="15"/>
      <c r="K14" s="15"/>
      <c r="L14" s="18">
        <f t="shared" si="1"/>
        <v>43156</v>
      </c>
      <c r="M14" s="13"/>
      <c r="N14" s="13"/>
      <c r="O14" s="13"/>
    </row>
    <row r="15" spans="1:15" ht="14.4" customHeight="1" x14ac:dyDescent="0.3">
      <c r="B15" s="31">
        <v>43220</v>
      </c>
      <c r="C15" s="11">
        <v>11</v>
      </c>
      <c r="D15" s="3"/>
      <c r="E15" s="32" t="str">
        <f t="shared" si="0"/>
        <v>❌</v>
      </c>
      <c r="F15" s="15"/>
      <c r="G15" s="15"/>
      <c r="H15" s="15"/>
      <c r="I15" s="15"/>
      <c r="J15" s="15"/>
      <c r="K15" s="15"/>
      <c r="L15" s="18">
        <f t="shared" si="1"/>
        <v>43554</v>
      </c>
      <c r="M15" s="13"/>
      <c r="N15" s="13"/>
      <c r="O15" s="13"/>
    </row>
    <row r="16" spans="1:15" ht="14.4" customHeight="1" x14ac:dyDescent="0.3">
      <c r="B16" s="31">
        <v>43554</v>
      </c>
      <c r="C16" s="11">
        <v>8</v>
      </c>
      <c r="D16" s="3"/>
      <c r="E16" s="32" t="str">
        <f t="shared" si="0"/>
        <v>❌</v>
      </c>
      <c r="F16" s="15"/>
      <c r="G16" s="15"/>
      <c r="H16" s="15"/>
      <c r="I16" s="15"/>
      <c r="J16" s="15"/>
      <c r="K16" s="15"/>
      <c r="L16" s="18">
        <f t="shared" si="1"/>
        <v>43799</v>
      </c>
      <c r="M16" s="13"/>
      <c r="N16" s="13"/>
      <c r="O16" s="13"/>
    </row>
    <row r="19" spans="2:12" ht="14.4" customHeight="1" x14ac:dyDescent="0.3">
      <c r="B19" s="82" t="s">
        <v>36</v>
      </c>
      <c r="C19" s="82"/>
      <c r="D19" s="82"/>
      <c r="E19" s="82"/>
    </row>
    <row r="20" spans="2:12" x14ac:dyDescent="0.3">
      <c r="B20" s="83" t="s">
        <v>37</v>
      </c>
      <c r="C20" s="83"/>
      <c r="D20" s="83"/>
      <c r="E20" s="83"/>
    </row>
    <row r="21" spans="2:12" x14ac:dyDescent="0.3">
      <c r="B21" s="11">
        <v>98</v>
      </c>
      <c r="C21" s="11">
        <v>1</v>
      </c>
      <c r="D21" s="11">
        <v>7</v>
      </c>
      <c r="E21" s="3"/>
      <c r="F21" s="1" t="str">
        <f>+IF(E21=L21,"✔","❌")</f>
        <v>❌</v>
      </c>
      <c r="L21" s="18">
        <f>+DATE($B21,$C21,$D21)</f>
        <v>35802</v>
      </c>
    </row>
    <row r="22" spans="2:12" x14ac:dyDescent="0.3">
      <c r="B22" s="11">
        <v>95</v>
      </c>
      <c r="C22" s="11">
        <v>12</v>
      </c>
      <c r="D22" s="11">
        <v>5</v>
      </c>
      <c r="E22" s="3"/>
      <c r="F22" s="1" t="str">
        <f t="shared" ref="F22:F26" si="2">+IF(E22=L22,"✔","❌")</f>
        <v>❌</v>
      </c>
      <c r="L22" s="18">
        <f t="shared" ref="L22:L26" si="3">+DATE($B22,$C22,$D22)</f>
        <v>35038</v>
      </c>
    </row>
    <row r="23" spans="2:12" x14ac:dyDescent="0.3">
      <c r="B23" s="11">
        <v>69</v>
      </c>
      <c r="C23" s="11">
        <v>5</v>
      </c>
      <c r="D23" s="11">
        <v>12</v>
      </c>
      <c r="E23" s="3"/>
      <c r="F23" s="1" t="str">
        <f t="shared" si="2"/>
        <v>❌</v>
      </c>
      <c r="L23" s="18">
        <f t="shared" si="3"/>
        <v>25335</v>
      </c>
    </row>
    <row r="24" spans="2:12" x14ac:dyDescent="0.3">
      <c r="B24" s="11">
        <v>95</v>
      </c>
      <c r="C24" s="11">
        <v>10</v>
      </c>
      <c r="D24" s="11">
        <v>12</v>
      </c>
      <c r="E24" s="3"/>
      <c r="F24" s="1" t="str">
        <f t="shared" si="2"/>
        <v>❌</v>
      </c>
      <c r="L24" s="18">
        <f t="shared" si="3"/>
        <v>34984</v>
      </c>
    </row>
    <row r="25" spans="2:12" x14ac:dyDescent="0.3">
      <c r="B25" s="11">
        <v>64</v>
      </c>
      <c r="C25" s="11">
        <v>11</v>
      </c>
      <c r="D25" s="11">
        <v>11</v>
      </c>
      <c r="E25" s="3"/>
      <c r="F25" s="1" t="str">
        <f t="shared" si="2"/>
        <v>❌</v>
      </c>
      <c r="L25" s="18">
        <f t="shared" si="3"/>
        <v>23692</v>
      </c>
    </row>
    <row r="26" spans="2:12" x14ac:dyDescent="0.3">
      <c r="B26" s="11">
        <v>88</v>
      </c>
      <c r="C26" s="11">
        <v>8</v>
      </c>
      <c r="D26" s="11">
        <v>6</v>
      </c>
      <c r="E26" s="3"/>
      <c r="F26" s="1" t="str">
        <f t="shared" si="2"/>
        <v>❌</v>
      </c>
      <c r="L26" s="18">
        <f t="shared" si="3"/>
        <v>32361</v>
      </c>
    </row>
    <row r="28" spans="2:12" x14ac:dyDescent="0.3">
      <c r="B28" s="9"/>
      <c r="C28" s="10"/>
    </row>
    <row r="29" spans="2:12" x14ac:dyDescent="0.3">
      <c r="B29" s="82" t="s">
        <v>39</v>
      </c>
      <c r="C29" s="82"/>
      <c r="D29" s="82"/>
      <c r="E29" s="82"/>
    </row>
    <row r="30" spans="2:12" x14ac:dyDescent="0.3">
      <c r="B30" s="83" t="s">
        <v>38</v>
      </c>
      <c r="C30" s="83"/>
      <c r="D30" s="83"/>
      <c r="E30" s="83"/>
    </row>
    <row r="31" spans="2:12" x14ac:dyDescent="0.3">
      <c r="B31" s="12">
        <v>5</v>
      </c>
      <c r="C31" s="12">
        <v>43</v>
      </c>
      <c r="D31" s="12">
        <v>56</v>
      </c>
      <c r="E31" s="33"/>
      <c r="F31" s="1" t="str">
        <f>+IF(E31=L31,"✔","❌")</f>
        <v>❌</v>
      </c>
      <c r="L31" s="17">
        <f>+TIME($B31,$C31,$D31)</f>
        <v>0.23884259259259258</v>
      </c>
    </row>
    <row r="32" spans="2:12" x14ac:dyDescent="0.3">
      <c r="B32" s="12">
        <v>2</v>
      </c>
      <c r="C32" s="12">
        <v>58</v>
      </c>
      <c r="D32" s="12">
        <v>49</v>
      </c>
      <c r="E32" s="33"/>
      <c r="F32" s="1" t="str">
        <f t="shared" ref="F32:F36" si="4">+IF(E32=L32,"✔","❌")</f>
        <v>❌</v>
      </c>
      <c r="L32" s="17">
        <f t="shared" ref="L32:L36" si="5">+TIME($B32,$C32,$D32)</f>
        <v>0.12417824074074074</v>
      </c>
    </row>
    <row r="33" spans="2:14" x14ac:dyDescent="0.3">
      <c r="B33" s="12">
        <v>4</v>
      </c>
      <c r="C33" s="12">
        <v>36</v>
      </c>
      <c r="D33" s="12">
        <v>12</v>
      </c>
      <c r="E33" s="33"/>
      <c r="F33" s="1" t="str">
        <f t="shared" si="4"/>
        <v>❌</v>
      </c>
      <c r="L33" s="17">
        <f t="shared" si="5"/>
        <v>0.19180555555555556</v>
      </c>
    </row>
    <row r="34" spans="2:14" x14ac:dyDescent="0.3">
      <c r="B34" s="12">
        <v>8</v>
      </c>
      <c r="C34" s="12">
        <v>22</v>
      </c>
      <c r="D34" s="12">
        <v>17</v>
      </c>
      <c r="E34" s="33"/>
      <c r="F34" s="1" t="str">
        <f t="shared" si="4"/>
        <v>❌</v>
      </c>
      <c r="L34" s="17">
        <f t="shared" si="5"/>
        <v>0.34880787037037037</v>
      </c>
    </row>
    <row r="35" spans="2:14" x14ac:dyDescent="0.3">
      <c r="B35" s="12">
        <v>8</v>
      </c>
      <c r="C35" s="12">
        <v>41</v>
      </c>
      <c r="D35" s="12">
        <v>57</v>
      </c>
      <c r="E35" s="33"/>
      <c r="F35" s="1" t="str">
        <f t="shared" si="4"/>
        <v>❌</v>
      </c>
      <c r="L35" s="17">
        <f t="shared" si="5"/>
        <v>0.36246527777777776</v>
      </c>
    </row>
    <row r="36" spans="2:14" x14ac:dyDescent="0.3">
      <c r="B36" s="12">
        <v>9</v>
      </c>
      <c r="C36" s="12">
        <v>8</v>
      </c>
      <c r="D36" s="12">
        <v>24</v>
      </c>
      <c r="E36" s="33"/>
      <c r="F36" s="1" t="str">
        <f t="shared" si="4"/>
        <v>❌</v>
      </c>
      <c r="L36" s="17">
        <f t="shared" si="5"/>
        <v>0.38083333333333336</v>
      </c>
    </row>
    <row r="39" spans="2:14" x14ac:dyDescent="0.3">
      <c r="B39" s="82" t="s">
        <v>42</v>
      </c>
      <c r="C39" s="82"/>
      <c r="D39" s="82" t="s">
        <v>40</v>
      </c>
      <c r="E39" s="82"/>
      <c r="F39" s="82" t="s">
        <v>41</v>
      </c>
      <c r="G39" s="82"/>
    </row>
    <row r="40" spans="2:14" ht="15" thickBot="1" x14ac:dyDescent="0.35">
      <c r="B40" s="83" t="s">
        <v>43</v>
      </c>
      <c r="C40" s="83"/>
      <c r="D40" s="83" t="s">
        <v>44</v>
      </c>
      <c r="E40" s="83"/>
      <c r="F40" s="83" t="s">
        <v>45</v>
      </c>
      <c r="G40" s="83"/>
    </row>
    <row r="41" spans="2:14" ht="15" thickBot="1" x14ac:dyDescent="0.35">
      <c r="B41" s="34">
        <v>0.23884259259259258</v>
      </c>
      <c r="C41" s="35"/>
      <c r="D41" s="34">
        <v>0.23884259259259258</v>
      </c>
      <c r="E41" s="35"/>
      <c r="F41" s="34">
        <v>0.23884259259259258</v>
      </c>
      <c r="G41" s="35"/>
      <c r="H41" s="1" t="str">
        <f>+IF(AND(C41=L41,E41=M41,G41=N41),"✔","❌")</f>
        <v>❌</v>
      </c>
      <c r="L41" s="22">
        <f>+HOUR($B41)</f>
        <v>5</v>
      </c>
      <c r="M41" s="22">
        <f>+MINUTE($D41)</f>
        <v>43</v>
      </c>
      <c r="N41" s="22">
        <f>+SECOND($F41)</f>
        <v>56</v>
      </c>
    </row>
    <row r="42" spans="2:14" ht="15" thickBot="1" x14ac:dyDescent="0.35">
      <c r="B42" s="34">
        <v>0.12417824074074074</v>
      </c>
      <c r="C42" s="35"/>
      <c r="D42" s="34">
        <v>0.12417824074074074</v>
      </c>
      <c r="E42" s="35"/>
      <c r="F42" s="34">
        <v>0.12417824074074074</v>
      </c>
      <c r="G42" s="35"/>
      <c r="H42" s="1" t="str">
        <f t="shared" ref="H42:H46" si="6">+IF(AND(C42=L42,E42=M42,G42=N42),"✔","❌")</f>
        <v>❌</v>
      </c>
      <c r="L42" s="22">
        <f t="shared" ref="L42:L46" si="7">+HOUR($B42)</f>
        <v>2</v>
      </c>
      <c r="M42" s="22">
        <f t="shared" ref="M42:M46" si="8">+MINUTE($D42)</f>
        <v>58</v>
      </c>
      <c r="N42" s="22">
        <f t="shared" ref="N42:N46" si="9">+SECOND($F42)</f>
        <v>49</v>
      </c>
    </row>
    <row r="43" spans="2:14" ht="15" thickBot="1" x14ac:dyDescent="0.35">
      <c r="B43" s="34">
        <v>0.19180555555555556</v>
      </c>
      <c r="C43" s="35"/>
      <c r="D43" s="34">
        <v>0.19180555555555556</v>
      </c>
      <c r="E43" s="35"/>
      <c r="F43" s="34">
        <v>0.19180555555555556</v>
      </c>
      <c r="G43" s="35"/>
      <c r="H43" s="1" t="str">
        <f t="shared" si="6"/>
        <v>❌</v>
      </c>
      <c r="L43" s="22">
        <f t="shared" si="7"/>
        <v>4</v>
      </c>
      <c r="M43" s="22">
        <f t="shared" si="8"/>
        <v>36</v>
      </c>
      <c r="N43" s="22">
        <f t="shared" si="9"/>
        <v>12</v>
      </c>
    </row>
    <row r="44" spans="2:14" ht="15" thickBot="1" x14ac:dyDescent="0.35">
      <c r="B44" s="34">
        <v>0.34880787037037037</v>
      </c>
      <c r="C44" s="35"/>
      <c r="D44" s="34">
        <v>0.34880787037037037</v>
      </c>
      <c r="E44" s="35"/>
      <c r="F44" s="34">
        <v>0.34880787037037037</v>
      </c>
      <c r="G44" s="35"/>
      <c r="H44" s="1" t="str">
        <f t="shared" si="6"/>
        <v>❌</v>
      </c>
      <c r="L44" s="22">
        <f t="shared" si="7"/>
        <v>8</v>
      </c>
      <c r="M44" s="22">
        <f t="shared" si="8"/>
        <v>22</v>
      </c>
      <c r="N44" s="22">
        <f t="shared" si="9"/>
        <v>17</v>
      </c>
    </row>
    <row r="45" spans="2:14" ht="15" thickBot="1" x14ac:dyDescent="0.35">
      <c r="B45" s="34">
        <v>0.36246527777777776</v>
      </c>
      <c r="C45" s="35"/>
      <c r="D45" s="34">
        <v>0.36246527777777776</v>
      </c>
      <c r="E45" s="35"/>
      <c r="F45" s="34">
        <v>0.36246527777777776</v>
      </c>
      <c r="G45" s="35"/>
      <c r="H45" s="1" t="str">
        <f t="shared" si="6"/>
        <v>❌</v>
      </c>
      <c r="L45" s="22">
        <f t="shared" si="7"/>
        <v>8</v>
      </c>
      <c r="M45" s="22">
        <f t="shared" si="8"/>
        <v>41</v>
      </c>
      <c r="N45" s="22">
        <f t="shared" si="9"/>
        <v>57</v>
      </c>
    </row>
    <row r="46" spans="2:14" x14ac:dyDescent="0.3">
      <c r="B46" s="34">
        <v>0.38083333333333336</v>
      </c>
      <c r="C46" s="35"/>
      <c r="D46" s="34">
        <v>0.38083333333333336</v>
      </c>
      <c r="E46" s="35"/>
      <c r="F46" s="34">
        <v>0.38083333333333336</v>
      </c>
      <c r="G46" s="35"/>
      <c r="H46" s="1" t="str">
        <f t="shared" si="6"/>
        <v>❌</v>
      </c>
      <c r="L46" s="22">
        <f t="shared" si="7"/>
        <v>9</v>
      </c>
      <c r="M46" s="22">
        <f t="shared" si="8"/>
        <v>8</v>
      </c>
      <c r="N46" s="22">
        <f t="shared" si="9"/>
        <v>24</v>
      </c>
    </row>
  </sheetData>
  <mergeCells count="13">
    <mergeCell ref="C2:K6"/>
    <mergeCell ref="F39:G39"/>
    <mergeCell ref="B19:E19"/>
    <mergeCell ref="B29:E29"/>
    <mergeCell ref="B9:D9"/>
    <mergeCell ref="B10:D10"/>
    <mergeCell ref="D39:E39"/>
    <mergeCell ref="F40:G40"/>
    <mergeCell ref="D40:E40"/>
    <mergeCell ref="B20:E20"/>
    <mergeCell ref="B30:E30"/>
    <mergeCell ref="B40:C40"/>
    <mergeCell ref="B39:C39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99783-6149-4D78-998A-84B16C82CF73}">
  <sheetPr>
    <tabColor rgb="FF009999"/>
  </sheetPr>
  <dimension ref="A1:O26"/>
  <sheetViews>
    <sheetView zoomScale="140" zoomScaleNormal="140" workbookViewId="0">
      <selection activeCell="F12" sqref="F12"/>
    </sheetView>
  </sheetViews>
  <sheetFormatPr baseColWidth="10" defaultRowHeight="14.4" x14ac:dyDescent="0.3"/>
  <cols>
    <col min="1" max="1" width="2.44140625" style="2" customWidth="1"/>
    <col min="2" max="2" width="20.88671875" style="2" customWidth="1"/>
    <col min="3" max="3" width="11.109375" style="2" customWidth="1"/>
    <col min="4" max="4" width="31.21875" style="2" customWidth="1"/>
    <col min="5" max="5" width="13.77734375" style="2" customWidth="1"/>
    <col min="6" max="6" width="34.6640625" style="2" customWidth="1"/>
    <col min="7" max="7" width="16.21875" style="2" customWidth="1"/>
    <col min="8" max="8" width="11.5546875" style="2"/>
    <col min="9" max="9" width="12" style="2" hidden="1" customWidth="1"/>
    <col min="10" max="10" width="23.33203125" style="2" hidden="1" customWidth="1"/>
    <col min="11" max="11" width="12.5546875" style="2" hidden="1" customWidth="1"/>
    <col min="12" max="12" width="11.5546875" style="2"/>
    <col min="13" max="13" width="20.21875" style="2" customWidth="1"/>
    <col min="14" max="16384" width="11.5546875" style="2"/>
  </cols>
  <sheetData>
    <row r="1" spans="1:15" s="1" customFormat="1" x14ac:dyDescent="0.3"/>
    <row r="2" spans="1:15" s="14" customFormat="1" ht="14.4" customHeight="1" x14ac:dyDescent="0.3">
      <c r="A2" s="2"/>
      <c r="B2" s="2"/>
      <c r="C2" s="79" t="s">
        <v>62</v>
      </c>
      <c r="D2" s="79"/>
      <c r="E2" s="79"/>
      <c r="F2" s="79"/>
      <c r="G2" s="79"/>
      <c r="H2" s="79"/>
      <c r="I2" s="79"/>
      <c r="J2" s="79"/>
      <c r="K2" s="8"/>
      <c r="L2" s="8"/>
      <c r="M2" s="8"/>
      <c r="N2" s="8"/>
      <c r="O2" s="8"/>
    </row>
    <row r="3" spans="1:15" s="14" customFormat="1" ht="14.4" customHeight="1" x14ac:dyDescent="0.3">
      <c r="A3" s="2"/>
      <c r="B3" s="2"/>
      <c r="C3" s="79"/>
      <c r="D3" s="79"/>
      <c r="E3" s="79"/>
      <c r="F3" s="79"/>
      <c r="G3" s="79"/>
      <c r="H3" s="79"/>
      <c r="I3" s="79"/>
      <c r="J3" s="79"/>
      <c r="K3" s="8"/>
      <c r="L3" s="8"/>
      <c r="M3" s="8"/>
      <c r="N3" s="8"/>
      <c r="O3" s="8"/>
    </row>
    <row r="4" spans="1:15" s="14" customFormat="1" ht="14.4" customHeight="1" x14ac:dyDescent="0.3">
      <c r="A4" s="2"/>
      <c r="B4" s="2"/>
      <c r="C4" s="79"/>
      <c r="D4" s="79"/>
      <c r="E4" s="79"/>
      <c r="F4" s="79"/>
      <c r="G4" s="79"/>
      <c r="H4" s="79"/>
      <c r="I4" s="79"/>
      <c r="J4" s="79"/>
      <c r="K4" s="8"/>
      <c r="L4" s="8"/>
      <c r="M4" s="8"/>
      <c r="N4" s="8"/>
      <c r="O4" s="8"/>
    </row>
    <row r="5" spans="1:15" s="14" customFormat="1" ht="14.4" customHeight="1" x14ac:dyDescent="0.3">
      <c r="A5" s="2"/>
      <c r="B5" s="2"/>
      <c r="C5" s="79"/>
      <c r="D5" s="79"/>
      <c r="E5" s="79"/>
      <c r="F5" s="79"/>
      <c r="G5" s="79"/>
      <c r="H5" s="79"/>
      <c r="I5" s="79"/>
      <c r="J5" s="79"/>
      <c r="K5" s="8"/>
      <c r="L5" s="8"/>
      <c r="M5" s="8"/>
      <c r="N5" s="8"/>
      <c r="O5" s="8"/>
    </row>
    <row r="6" spans="1:15" s="14" customFormat="1" ht="14.4" customHeight="1" x14ac:dyDescent="0.3">
      <c r="A6" s="2"/>
      <c r="B6" s="2"/>
      <c r="C6" s="79"/>
      <c r="D6" s="79"/>
      <c r="E6" s="79"/>
      <c r="F6" s="79"/>
      <c r="G6" s="79"/>
      <c r="H6" s="79"/>
      <c r="I6" s="79"/>
      <c r="J6" s="79"/>
      <c r="K6" s="8"/>
      <c r="L6" s="8"/>
      <c r="M6" s="8"/>
      <c r="N6" s="8"/>
      <c r="O6" s="8"/>
    </row>
    <row r="7" spans="1:15" s="1" customFormat="1" x14ac:dyDescent="0.3"/>
    <row r="8" spans="1:15" s="1" customFormat="1" x14ac:dyDescent="0.3"/>
    <row r="9" spans="1:15" ht="13.8" customHeight="1" x14ac:dyDescent="0.3"/>
    <row r="10" spans="1:15" ht="24" customHeight="1" x14ac:dyDescent="0.3">
      <c r="B10" s="85" t="s">
        <v>63</v>
      </c>
      <c r="C10" s="85"/>
      <c r="D10" s="36" t="s">
        <v>64</v>
      </c>
    </row>
    <row r="11" spans="1:15" ht="27" customHeight="1" x14ac:dyDescent="0.3">
      <c r="B11" s="85" t="s">
        <v>65</v>
      </c>
      <c r="C11" s="85"/>
      <c r="D11" s="37">
        <v>44295</v>
      </c>
    </row>
    <row r="12" spans="1:15" ht="30" customHeight="1" x14ac:dyDescent="0.3">
      <c r="B12" s="86" t="s">
        <v>66</v>
      </c>
      <c r="C12" s="86"/>
      <c r="D12" s="38">
        <v>16</v>
      </c>
    </row>
    <row r="13" spans="1:15" ht="16.2" customHeight="1" x14ac:dyDescent="0.3"/>
    <row r="14" spans="1:15" ht="15" customHeight="1" x14ac:dyDescent="0.3">
      <c r="E14" s="87" t="s">
        <v>67</v>
      </c>
      <c r="F14" s="87"/>
      <c r="G14" s="87"/>
    </row>
    <row r="15" spans="1:15" ht="16.2" customHeight="1" x14ac:dyDescent="0.3">
      <c r="E15" s="88" t="s">
        <v>68</v>
      </c>
      <c r="F15" s="88"/>
      <c r="G15" s="88"/>
    </row>
    <row r="16" spans="1:15" x14ac:dyDescent="0.3">
      <c r="E16" s="39" t="s">
        <v>69</v>
      </c>
      <c r="F16" s="39" t="s">
        <v>70</v>
      </c>
      <c r="G16" s="39" t="s">
        <v>71</v>
      </c>
    </row>
    <row r="17" spans="5:11" x14ac:dyDescent="0.3">
      <c r="E17" s="38"/>
      <c r="F17" s="40"/>
      <c r="G17" s="41"/>
      <c r="H17" s="2" t="str">
        <f>+IF(AND(E17=I17,F17=J17,G17=K17),"✔","❌")</f>
        <v>❌</v>
      </c>
      <c r="I17" s="38">
        <v>1</v>
      </c>
      <c r="J17" s="40">
        <v>44332</v>
      </c>
      <c r="K17" s="41">
        <v>44332</v>
      </c>
    </row>
    <row r="18" spans="5:11" x14ac:dyDescent="0.3">
      <c r="E18" s="38"/>
      <c r="F18" s="40"/>
      <c r="G18" s="41"/>
      <c r="H18" s="2" t="str">
        <f t="shared" ref="H18:H26" si="0">+IF(AND(E18=I18,F18=J18,G18=K18),"✔","❌")</f>
        <v>❌</v>
      </c>
      <c r="I18" s="38">
        <v>2</v>
      </c>
      <c r="J18" s="40">
        <v>44363</v>
      </c>
      <c r="K18" s="41">
        <v>44363</v>
      </c>
    </row>
    <row r="19" spans="5:11" x14ac:dyDescent="0.3">
      <c r="E19" s="38"/>
      <c r="F19" s="40"/>
      <c r="G19" s="41"/>
      <c r="H19" s="2" t="str">
        <f t="shared" si="0"/>
        <v>❌</v>
      </c>
      <c r="I19" s="38">
        <v>3</v>
      </c>
      <c r="J19" s="40">
        <v>44393</v>
      </c>
      <c r="K19" s="41">
        <v>44393</v>
      </c>
    </row>
    <row r="20" spans="5:11" x14ac:dyDescent="0.3">
      <c r="E20" s="38"/>
      <c r="F20" s="40"/>
      <c r="G20" s="41"/>
      <c r="H20" s="2" t="str">
        <f t="shared" si="0"/>
        <v>❌</v>
      </c>
      <c r="I20" s="38">
        <v>4</v>
      </c>
      <c r="J20" s="40">
        <v>44424</v>
      </c>
      <c r="K20" s="41">
        <v>44424</v>
      </c>
    </row>
    <row r="21" spans="5:11" x14ac:dyDescent="0.3">
      <c r="E21" s="38"/>
      <c r="F21" s="40"/>
      <c r="G21" s="41"/>
      <c r="H21" s="2" t="str">
        <f t="shared" si="0"/>
        <v>❌</v>
      </c>
      <c r="I21" s="38">
        <v>5</v>
      </c>
      <c r="J21" s="40">
        <v>44455</v>
      </c>
      <c r="K21" s="41">
        <v>44455</v>
      </c>
    </row>
    <row r="22" spans="5:11" x14ac:dyDescent="0.3">
      <c r="E22" s="38"/>
      <c r="F22" s="40"/>
      <c r="G22" s="41"/>
      <c r="H22" s="2" t="str">
        <f t="shared" si="0"/>
        <v>❌</v>
      </c>
      <c r="I22" s="38">
        <v>6</v>
      </c>
      <c r="J22" s="40">
        <v>44485</v>
      </c>
      <c r="K22" s="41">
        <v>44485</v>
      </c>
    </row>
    <row r="23" spans="5:11" x14ac:dyDescent="0.3">
      <c r="E23" s="38"/>
      <c r="F23" s="40"/>
      <c r="G23" s="41"/>
      <c r="H23" s="2" t="str">
        <f t="shared" si="0"/>
        <v>❌</v>
      </c>
      <c r="I23" s="38">
        <v>7</v>
      </c>
      <c r="J23" s="40">
        <v>44516</v>
      </c>
      <c r="K23" s="41">
        <v>44516</v>
      </c>
    </row>
    <row r="24" spans="5:11" x14ac:dyDescent="0.3">
      <c r="E24" s="38"/>
      <c r="F24" s="40"/>
      <c r="G24" s="41"/>
      <c r="H24" s="2" t="str">
        <f t="shared" si="0"/>
        <v>❌</v>
      </c>
      <c r="I24" s="38">
        <v>8</v>
      </c>
      <c r="J24" s="40">
        <v>44546</v>
      </c>
      <c r="K24" s="41">
        <v>44546</v>
      </c>
    </row>
    <row r="25" spans="5:11" x14ac:dyDescent="0.3">
      <c r="E25" s="38"/>
      <c r="F25" s="40"/>
      <c r="G25" s="41"/>
      <c r="H25" s="2" t="str">
        <f t="shared" si="0"/>
        <v>❌</v>
      </c>
      <c r="I25" s="38">
        <v>9</v>
      </c>
      <c r="J25" s="40">
        <v>44577</v>
      </c>
      <c r="K25" s="41">
        <v>44577</v>
      </c>
    </row>
    <row r="26" spans="5:11" x14ac:dyDescent="0.3">
      <c r="E26" s="38"/>
      <c r="F26" s="40"/>
      <c r="G26" s="41"/>
      <c r="H26" s="2" t="str">
        <f t="shared" si="0"/>
        <v>❌</v>
      </c>
      <c r="I26" s="38">
        <v>10</v>
      </c>
      <c r="J26" s="40">
        <v>44608</v>
      </c>
      <c r="K26" s="41">
        <v>44608</v>
      </c>
    </row>
  </sheetData>
  <mergeCells count="6">
    <mergeCell ref="E15:G15"/>
    <mergeCell ref="C2:J6"/>
    <mergeCell ref="B10:C10"/>
    <mergeCell ref="B11:C11"/>
    <mergeCell ref="B12:C12"/>
    <mergeCell ref="E14:G14"/>
  </mergeCells>
  <pageMargins left="0.7" right="0.7" top="0.75" bottom="0.75" header="0.3" footer="0.3"/>
  <pageSetup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49A11-179A-4329-B1F9-4B6CB2EFA63C}">
  <sheetPr>
    <tabColor rgb="FFFF0000"/>
  </sheetPr>
  <dimension ref="A1:O26"/>
  <sheetViews>
    <sheetView zoomScale="140" zoomScaleNormal="140" workbookViewId="0">
      <selection activeCell="D15" sqref="D15"/>
    </sheetView>
  </sheetViews>
  <sheetFormatPr baseColWidth="10" defaultRowHeight="14.4" x14ac:dyDescent="0.3"/>
  <cols>
    <col min="1" max="1" width="2.44140625" style="2" customWidth="1"/>
    <col min="2" max="2" width="20.88671875" style="2" customWidth="1"/>
    <col min="3" max="3" width="11.109375" style="2" customWidth="1"/>
    <col min="4" max="4" width="31.21875" style="2" customWidth="1"/>
    <col min="5" max="5" width="13.77734375" style="2" customWidth="1"/>
    <col min="6" max="6" width="34.6640625" style="2" customWidth="1"/>
    <col min="7" max="7" width="16.21875" style="2" customWidth="1"/>
    <col min="8" max="8" width="11.5546875" style="2"/>
    <col min="9" max="9" width="12" style="2" bestFit="1" customWidth="1"/>
    <col min="10" max="10" width="23.33203125" style="2" customWidth="1"/>
    <col min="11" max="11" width="12.5546875" style="2" customWidth="1"/>
    <col min="12" max="12" width="11.5546875" style="2"/>
    <col min="13" max="13" width="20.21875" style="2" customWidth="1"/>
    <col min="14" max="16384" width="11.5546875" style="2"/>
  </cols>
  <sheetData>
    <row r="1" spans="1:15" s="1" customFormat="1" x14ac:dyDescent="0.3"/>
    <row r="2" spans="1:15" s="14" customFormat="1" ht="14.4" customHeight="1" x14ac:dyDescent="0.3">
      <c r="A2" s="2"/>
      <c r="B2" s="2"/>
      <c r="C2" s="79" t="s">
        <v>62</v>
      </c>
      <c r="D2" s="79"/>
      <c r="E2" s="79"/>
      <c r="F2" s="79"/>
      <c r="G2" s="79"/>
      <c r="H2" s="79"/>
      <c r="I2" s="79"/>
      <c r="J2" s="79"/>
      <c r="K2" s="8"/>
      <c r="L2" s="8"/>
      <c r="M2" s="8"/>
      <c r="N2" s="8"/>
      <c r="O2" s="8"/>
    </row>
    <row r="3" spans="1:15" s="14" customFormat="1" ht="14.4" customHeight="1" x14ac:dyDescent="0.3">
      <c r="A3" s="2"/>
      <c r="B3" s="2"/>
      <c r="C3" s="79"/>
      <c r="D3" s="79"/>
      <c r="E3" s="79"/>
      <c r="F3" s="79"/>
      <c r="G3" s="79"/>
      <c r="H3" s="79"/>
      <c r="I3" s="79"/>
      <c r="J3" s="79"/>
      <c r="K3" s="8"/>
      <c r="L3" s="8"/>
      <c r="M3" s="8"/>
      <c r="N3" s="8"/>
      <c r="O3" s="8"/>
    </row>
    <row r="4" spans="1:15" s="14" customFormat="1" ht="14.4" customHeight="1" x14ac:dyDescent="0.3">
      <c r="A4" s="2"/>
      <c r="B4" s="2"/>
      <c r="C4" s="79"/>
      <c r="D4" s="79"/>
      <c r="E4" s="79"/>
      <c r="F4" s="79"/>
      <c r="G4" s="79"/>
      <c r="H4" s="79"/>
      <c r="I4" s="79"/>
      <c r="J4" s="79"/>
      <c r="K4" s="8"/>
      <c r="L4" s="8"/>
      <c r="M4" s="8"/>
      <c r="N4" s="8"/>
      <c r="O4" s="8"/>
    </row>
    <row r="5" spans="1:15" s="14" customFormat="1" ht="14.4" customHeight="1" x14ac:dyDescent="0.3">
      <c r="A5" s="2"/>
      <c r="B5" s="2"/>
      <c r="C5" s="79"/>
      <c r="D5" s="79"/>
      <c r="E5" s="79"/>
      <c r="F5" s="79"/>
      <c r="G5" s="79"/>
      <c r="H5" s="79"/>
      <c r="I5" s="79"/>
      <c r="J5" s="79"/>
      <c r="K5" s="8"/>
      <c r="L5" s="8"/>
      <c r="M5" s="8"/>
      <c r="N5" s="8"/>
      <c r="O5" s="8"/>
    </row>
    <row r="6" spans="1:15" s="14" customFormat="1" ht="14.4" customHeight="1" x14ac:dyDescent="0.3">
      <c r="A6" s="2"/>
      <c r="B6" s="2"/>
      <c r="C6" s="79"/>
      <c r="D6" s="79"/>
      <c r="E6" s="79"/>
      <c r="F6" s="79"/>
      <c r="G6" s="79"/>
      <c r="H6" s="79"/>
      <c r="I6" s="79"/>
      <c r="J6" s="79"/>
      <c r="K6" s="8"/>
      <c r="L6" s="8"/>
      <c r="M6" s="8"/>
      <c r="N6" s="8"/>
      <c r="O6" s="8"/>
    </row>
    <row r="7" spans="1:15" s="1" customFormat="1" x14ac:dyDescent="0.3"/>
    <row r="8" spans="1:15" s="1" customFormat="1" x14ac:dyDescent="0.3"/>
    <row r="9" spans="1:15" ht="13.8" customHeight="1" x14ac:dyDescent="0.3"/>
    <row r="10" spans="1:15" ht="24" customHeight="1" x14ac:dyDescent="0.3">
      <c r="B10" s="85" t="s">
        <v>63</v>
      </c>
      <c r="C10" s="85"/>
      <c r="D10" s="36" t="s">
        <v>64</v>
      </c>
    </row>
    <row r="11" spans="1:15" ht="27" customHeight="1" x14ac:dyDescent="0.3">
      <c r="B11" s="85" t="s">
        <v>65</v>
      </c>
      <c r="C11" s="85"/>
      <c r="D11" s="37">
        <v>44295</v>
      </c>
    </row>
    <row r="12" spans="1:15" ht="30" customHeight="1" x14ac:dyDescent="0.3">
      <c r="B12" s="86" t="s">
        <v>66</v>
      </c>
      <c r="C12" s="86"/>
      <c r="D12" s="38">
        <v>16</v>
      </c>
    </row>
    <row r="13" spans="1:15" ht="16.2" customHeight="1" x14ac:dyDescent="0.3"/>
    <row r="14" spans="1:15" ht="15" customHeight="1" x14ac:dyDescent="0.3">
      <c r="E14" s="87" t="s">
        <v>67</v>
      </c>
      <c r="F14" s="87"/>
      <c r="G14" s="87"/>
    </row>
    <row r="15" spans="1:15" ht="16.2" customHeight="1" x14ac:dyDescent="0.3">
      <c r="E15" s="88" t="s">
        <v>68</v>
      </c>
      <c r="F15" s="88"/>
      <c r="G15" s="88"/>
    </row>
    <row r="16" spans="1:15" x14ac:dyDescent="0.3">
      <c r="E16" s="39" t="s">
        <v>69</v>
      </c>
      <c r="F16" s="39" t="s">
        <v>70</v>
      </c>
      <c r="G16" s="39" t="s">
        <v>71</v>
      </c>
    </row>
    <row r="17" spans="5:7" x14ac:dyDescent="0.3">
      <c r="E17" s="38">
        <v>1</v>
      </c>
      <c r="F17" s="40">
        <f>+G17</f>
        <v>44332</v>
      </c>
      <c r="G17" s="41">
        <f>+DATE(YEAR($D$11),MONTH($D$11)+E17,$D$12)</f>
        <v>44332</v>
      </c>
    </row>
    <row r="18" spans="5:7" x14ac:dyDescent="0.3">
      <c r="E18" s="38">
        <v>2</v>
      </c>
      <c r="F18" s="40">
        <f t="shared" ref="F18:F26" si="0">+G18</f>
        <v>44363</v>
      </c>
      <c r="G18" s="41">
        <f t="shared" ref="G18:G26" si="1">+DATE(YEAR($D$11),MONTH($D$11)+E18,$D$12)</f>
        <v>44363</v>
      </c>
    </row>
    <row r="19" spans="5:7" x14ac:dyDescent="0.3">
      <c r="E19" s="38">
        <v>3</v>
      </c>
      <c r="F19" s="40">
        <f t="shared" si="0"/>
        <v>44393</v>
      </c>
      <c r="G19" s="41">
        <f t="shared" si="1"/>
        <v>44393</v>
      </c>
    </row>
    <row r="20" spans="5:7" x14ac:dyDescent="0.3">
      <c r="E20" s="38">
        <v>4</v>
      </c>
      <c r="F20" s="40">
        <f t="shared" si="0"/>
        <v>44424</v>
      </c>
      <c r="G20" s="41">
        <f t="shared" si="1"/>
        <v>44424</v>
      </c>
    </row>
    <row r="21" spans="5:7" x14ac:dyDescent="0.3">
      <c r="E21" s="38">
        <v>5</v>
      </c>
      <c r="F21" s="40">
        <f t="shared" si="0"/>
        <v>44455</v>
      </c>
      <c r="G21" s="41">
        <f t="shared" si="1"/>
        <v>44455</v>
      </c>
    </row>
    <row r="22" spans="5:7" x14ac:dyDescent="0.3">
      <c r="E22" s="38">
        <v>6</v>
      </c>
      <c r="F22" s="40">
        <f t="shared" si="0"/>
        <v>44485</v>
      </c>
      <c r="G22" s="41">
        <f t="shared" si="1"/>
        <v>44485</v>
      </c>
    </row>
    <row r="23" spans="5:7" x14ac:dyDescent="0.3">
      <c r="E23" s="38">
        <v>7</v>
      </c>
      <c r="F23" s="40">
        <f t="shared" si="0"/>
        <v>44516</v>
      </c>
      <c r="G23" s="41">
        <f t="shared" si="1"/>
        <v>44516</v>
      </c>
    </row>
    <row r="24" spans="5:7" x14ac:dyDescent="0.3">
      <c r="E24" s="38">
        <v>8</v>
      </c>
      <c r="F24" s="40">
        <f t="shared" si="0"/>
        <v>44546</v>
      </c>
      <c r="G24" s="41">
        <f t="shared" si="1"/>
        <v>44546</v>
      </c>
    </row>
    <row r="25" spans="5:7" x14ac:dyDescent="0.3">
      <c r="E25" s="38">
        <v>9</v>
      </c>
      <c r="F25" s="40">
        <f t="shared" si="0"/>
        <v>44577</v>
      </c>
      <c r="G25" s="41">
        <f t="shared" si="1"/>
        <v>44577</v>
      </c>
    </row>
    <row r="26" spans="5:7" x14ac:dyDescent="0.3">
      <c r="E26" s="38">
        <v>10</v>
      </c>
      <c r="F26" s="40">
        <f t="shared" si="0"/>
        <v>44608</v>
      </c>
      <c r="G26" s="41">
        <f t="shared" si="1"/>
        <v>44608</v>
      </c>
    </row>
  </sheetData>
  <mergeCells count="6">
    <mergeCell ref="E15:G15"/>
    <mergeCell ref="C2:J6"/>
    <mergeCell ref="B10:C10"/>
    <mergeCell ref="B11:C11"/>
    <mergeCell ref="B12:C12"/>
    <mergeCell ref="E14:G14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ABC41C-9786-4F1E-A76A-00D445CE8F50}">
  <sheetPr>
    <tabColor rgb="FF009999"/>
  </sheetPr>
  <dimension ref="A1:O34"/>
  <sheetViews>
    <sheetView zoomScale="86" zoomScaleNormal="86" workbookViewId="0">
      <selection activeCell="I29" sqref="I29"/>
    </sheetView>
  </sheetViews>
  <sheetFormatPr baseColWidth="10" defaultRowHeight="14.4" x14ac:dyDescent="0.3"/>
  <cols>
    <col min="1" max="1" width="2.44140625" style="2" customWidth="1"/>
    <col min="2" max="2" width="27.44140625" style="2" customWidth="1"/>
    <col min="3" max="3" width="27.6640625" style="2" bestFit="1" customWidth="1"/>
    <col min="4" max="4" width="19" style="2" bestFit="1" customWidth="1"/>
    <col min="5" max="5" width="20.77734375" style="2" customWidth="1"/>
    <col min="6" max="6" width="20" style="2" customWidth="1"/>
    <col min="7" max="7" width="20.44140625" style="2" customWidth="1"/>
    <col min="8" max="8" width="11.5546875" style="2"/>
    <col min="9" max="9" width="34.77734375" style="2" customWidth="1"/>
    <col min="10" max="10" width="23.33203125" style="2" customWidth="1"/>
    <col min="11" max="11" width="12.5546875" style="2" hidden="1" customWidth="1"/>
    <col min="12" max="12" width="0" style="2" hidden="1" customWidth="1"/>
    <col min="13" max="13" width="20.21875" style="2" hidden="1" customWidth="1"/>
    <col min="14" max="16384" width="11.5546875" style="2"/>
  </cols>
  <sheetData>
    <row r="1" spans="1:15" s="1" customFormat="1" x14ac:dyDescent="0.3"/>
    <row r="2" spans="1:15" s="14" customFormat="1" ht="14.4" customHeight="1" x14ac:dyDescent="0.3">
      <c r="A2" s="2"/>
      <c r="B2" s="2"/>
      <c r="C2" s="79" t="s">
        <v>72</v>
      </c>
      <c r="D2" s="79"/>
      <c r="E2" s="79"/>
      <c r="F2" s="79"/>
      <c r="G2" s="79"/>
      <c r="H2" s="79"/>
      <c r="I2" s="79"/>
      <c r="J2" s="79"/>
      <c r="K2" s="8"/>
      <c r="L2" s="8"/>
      <c r="M2" s="8"/>
      <c r="N2" s="8"/>
      <c r="O2" s="8"/>
    </row>
    <row r="3" spans="1:15" s="14" customFormat="1" ht="14.4" customHeight="1" x14ac:dyDescent="0.3">
      <c r="A3" s="2"/>
      <c r="B3" s="2"/>
      <c r="C3" s="79"/>
      <c r="D3" s="79"/>
      <c r="E3" s="79"/>
      <c r="F3" s="79"/>
      <c r="G3" s="79"/>
      <c r="H3" s="79"/>
      <c r="I3" s="79"/>
      <c r="J3" s="79"/>
      <c r="K3" s="8"/>
      <c r="L3" s="8"/>
      <c r="M3" s="8"/>
      <c r="N3" s="8"/>
      <c r="O3" s="8"/>
    </row>
    <row r="4" spans="1:15" s="14" customFormat="1" ht="14.4" customHeight="1" x14ac:dyDescent="0.3">
      <c r="A4" s="2"/>
      <c r="B4" s="2"/>
      <c r="C4" s="79"/>
      <c r="D4" s="79"/>
      <c r="E4" s="79"/>
      <c r="F4" s="79"/>
      <c r="G4" s="79"/>
      <c r="H4" s="79"/>
      <c r="I4" s="79"/>
      <c r="J4" s="79"/>
      <c r="K4" s="8"/>
      <c r="L4" s="8"/>
      <c r="M4" s="8"/>
      <c r="N4" s="8"/>
      <c r="O4" s="8"/>
    </row>
    <row r="5" spans="1:15" s="14" customFormat="1" ht="14.4" customHeight="1" x14ac:dyDescent="0.3">
      <c r="A5" s="2"/>
      <c r="B5" s="2"/>
      <c r="C5" s="79"/>
      <c r="D5" s="79"/>
      <c r="E5" s="79"/>
      <c r="F5" s="79"/>
      <c r="G5" s="79"/>
      <c r="H5" s="79"/>
      <c r="I5" s="79"/>
      <c r="J5" s="79"/>
      <c r="K5" s="8"/>
      <c r="L5" s="8"/>
      <c r="M5" s="8"/>
      <c r="N5" s="8"/>
      <c r="O5" s="8"/>
    </row>
    <row r="6" spans="1:15" s="14" customFormat="1" ht="14.4" customHeight="1" x14ac:dyDescent="0.3">
      <c r="A6" s="2"/>
      <c r="B6" s="2"/>
      <c r="C6" s="79"/>
      <c r="D6" s="79"/>
      <c r="E6" s="79"/>
      <c r="F6" s="79"/>
      <c r="G6" s="79"/>
      <c r="H6" s="79"/>
      <c r="I6" s="79"/>
      <c r="J6" s="79"/>
      <c r="K6" s="8"/>
      <c r="L6" s="8"/>
      <c r="M6" s="8"/>
      <c r="N6" s="8"/>
      <c r="O6" s="8"/>
    </row>
    <row r="7" spans="1:15" s="1" customFormat="1" x14ac:dyDescent="0.3"/>
    <row r="8" spans="1:15" s="1" customFormat="1" x14ac:dyDescent="0.3"/>
    <row r="11" spans="1:15" ht="36.6" customHeight="1" x14ac:dyDescent="0.3">
      <c r="B11" s="42" t="s">
        <v>73</v>
      </c>
      <c r="C11" s="42" t="s">
        <v>74</v>
      </c>
      <c r="D11" s="42" t="s">
        <v>75</v>
      </c>
      <c r="E11" s="42" t="s">
        <v>76</v>
      </c>
      <c r="F11" s="42" t="s">
        <v>77</v>
      </c>
      <c r="G11" s="42" t="s">
        <v>78</v>
      </c>
      <c r="I11" s="43" t="s">
        <v>79</v>
      </c>
    </row>
    <row r="12" spans="1:15" x14ac:dyDescent="0.3">
      <c r="B12" s="44" t="s">
        <v>80</v>
      </c>
      <c r="C12" s="45">
        <v>42887</v>
      </c>
      <c r="D12" s="45">
        <v>45299</v>
      </c>
      <c r="E12" s="46"/>
      <c r="F12" s="46"/>
      <c r="G12" s="46"/>
      <c r="H12" s="2" t="str">
        <f>+IF(AND(E12=K12,F12=L12,G12=M12),"✔","❌")</f>
        <v>❌</v>
      </c>
      <c r="I12" s="38" t="s">
        <v>81</v>
      </c>
      <c r="K12" s="2">
        <v>6</v>
      </c>
      <c r="L12" s="2">
        <v>7</v>
      </c>
      <c r="M12" s="2">
        <v>7</v>
      </c>
    </row>
    <row r="13" spans="1:15" x14ac:dyDescent="0.3">
      <c r="B13" s="44" t="s">
        <v>82</v>
      </c>
      <c r="C13" s="45">
        <v>42919</v>
      </c>
      <c r="D13" s="45">
        <v>45233</v>
      </c>
      <c r="E13" s="46"/>
      <c r="F13" s="46"/>
      <c r="G13" s="46"/>
      <c r="H13" s="2" t="str">
        <f t="shared" ref="H13:H21" si="0">+IF(AND(E13=K13,F13=L13,G13=M13),"✔","❌")</f>
        <v>❌</v>
      </c>
      <c r="I13" s="38" t="s">
        <v>83</v>
      </c>
      <c r="K13" s="2">
        <v>6</v>
      </c>
      <c r="L13" s="2">
        <v>4</v>
      </c>
      <c r="M13" s="2">
        <v>0</v>
      </c>
    </row>
    <row r="14" spans="1:15" x14ac:dyDescent="0.3">
      <c r="B14" s="44" t="s">
        <v>84</v>
      </c>
      <c r="C14" s="45">
        <v>43447</v>
      </c>
      <c r="D14" s="45">
        <v>45099</v>
      </c>
      <c r="E14" s="46"/>
      <c r="F14" s="46"/>
      <c r="G14" s="46"/>
      <c r="H14" s="2" t="str">
        <f t="shared" si="0"/>
        <v>❌</v>
      </c>
      <c r="I14" s="38" t="s">
        <v>85</v>
      </c>
      <c r="K14" s="2">
        <v>4</v>
      </c>
      <c r="L14" s="2">
        <v>6</v>
      </c>
      <c r="M14" s="2">
        <v>9</v>
      </c>
    </row>
    <row r="15" spans="1:15" x14ac:dyDescent="0.3">
      <c r="B15" s="44" t="s">
        <v>86</v>
      </c>
      <c r="C15" s="45">
        <v>43804</v>
      </c>
      <c r="D15" s="45">
        <v>45249</v>
      </c>
      <c r="E15" s="46"/>
      <c r="F15" s="46"/>
      <c r="G15" s="46"/>
      <c r="H15" s="2" t="str">
        <f t="shared" si="0"/>
        <v>❌</v>
      </c>
      <c r="I15" s="38" t="s">
        <v>87</v>
      </c>
      <c r="K15" s="2">
        <v>3</v>
      </c>
      <c r="L15" s="2">
        <v>11</v>
      </c>
      <c r="M15" s="2">
        <v>14</v>
      </c>
    </row>
    <row r="16" spans="1:15" x14ac:dyDescent="0.3">
      <c r="B16" s="44" t="s">
        <v>88</v>
      </c>
      <c r="C16" s="45">
        <v>42972</v>
      </c>
      <c r="D16" s="45">
        <v>45230</v>
      </c>
      <c r="E16" s="46"/>
      <c r="F16" s="46"/>
      <c r="G16" s="46"/>
      <c r="H16" s="2" t="str">
        <f t="shared" si="0"/>
        <v>❌</v>
      </c>
      <c r="I16" s="38" t="s">
        <v>89</v>
      </c>
      <c r="K16" s="2">
        <v>6</v>
      </c>
      <c r="L16" s="2">
        <v>2</v>
      </c>
      <c r="M16" s="2">
        <v>6</v>
      </c>
    </row>
    <row r="17" spans="2:13" x14ac:dyDescent="0.3">
      <c r="B17" s="44" t="s">
        <v>90</v>
      </c>
      <c r="C17" s="45">
        <v>43384</v>
      </c>
      <c r="D17" s="45">
        <v>45091</v>
      </c>
      <c r="E17" s="46"/>
      <c r="F17" s="46"/>
      <c r="G17" s="46"/>
      <c r="H17" s="2" t="str">
        <f t="shared" si="0"/>
        <v>❌</v>
      </c>
      <c r="I17" s="38" t="s">
        <v>91</v>
      </c>
      <c r="K17" s="2">
        <v>4</v>
      </c>
      <c r="L17" s="2">
        <v>8</v>
      </c>
      <c r="M17" s="2">
        <v>3</v>
      </c>
    </row>
    <row r="18" spans="2:13" x14ac:dyDescent="0.3">
      <c r="B18" s="44" t="s">
        <v>92</v>
      </c>
      <c r="C18" s="45">
        <v>43586</v>
      </c>
      <c r="D18" s="45">
        <v>45193</v>
      </c>
      <c r="E18" s="46"/>
      <c r="F18" s="46"/>
      <c r="G18" s="46"/>
      <c r="H18" s="2" t="str">
        <f t="shared" si="0"/>
        <v>❌</v>
      </c>
      <c r="K18" s="2">
        <v>4</v>
      </c>
      <c r="L18" s="2">
        <v>4</v>
      </c>
      <c r="M18" s="2">
        <v>23</v>
      </c>
    </row>
    <row r="19" spans="2:13" x14ac:dyDescent="0.3">
      <c r="B19" s="44" t="s">
        <v>93</v>
      </c>
      <c r="C19" s="45">
        <v>43637</v>
      </c>
      <c r="D19" s="45">
        <v>45095</v>
      </c>
      <c r="E19" s="46"/>
      <c r="F19" s="46"/>
      <c r="G19" s="46"/>
      <c r="H19" s="2" t="str">
        <f t="shared" si="0"/>
        <v>❌</v>
      </c>
      <c r="K19" s="2">
        <v>3</v>
      </c>
      <c r="L19" s="2">
        <v>11</v>
      </c>
      <c r="M19" s="2">
        <v>28</v>
      </c>
    </row>
    <row r="20" spans="2:13" x14ac:dyDescent="0.3">
      <c r="B20" s="44" t="s">
        <v>94</v>
      </c>
      <c r="C20" s="45">
        <v>43513</v>
      </c>
      <c r="D20" s="45">
        <v>45055</v>
      </c>
      <c r="E20" s="46"/>
      <c r="F20" s="46"/>
      <c r="G20" s="46"/>
      <c r="H20" s="2" t="str">
        <f t="shared" si="0"/>
        <v>❌</v>
      </c>
      <c r="K20" s="2">
        <v>4</v>
      </c>
      <c r="L20" s="2">
        <v>2</v>
      </c>
      <c r="M20" s="2">
        <v>22</v>
      </c>
    </row>
    <row r="21" spans="2:13" x14ac:dyDescent="0.3">
      <c r="B21" s="44" t="s">
        <v>95</v>
      </c>
      <c r="C21" s="45">
        <v>42958</v>
      </c>
      <c r="D21" s="45">
        <v>45079</v>
      </c>
      <c r="E21" s="46"/>
      <c r="F21" s="46"/>
      <c r="G21" s="46"/>
      <c r="H21" s="2" t="str">
        <f t="shared" si="0"/>
        <v>❌</v>
      </c>
      <c r="K21" s="2">
        <v>5</v>
      </c>
      <c r="L21" s="2">
        <v>9</v>
      </c>
      <c r="M21" s="2">
        <v>22</v>
      </c>
    </row>
    <row r="24" spans="2:13" x14ac:dyDescent="0.3">
      <c r="B24" s="42" t="s">
        <v>73</v>
      </c>
      <c r="C24" s="42" t="s">
        <v>74</v>
      </c>
      <c r="D24" s="42" t="s">
        <v>75</v>
      </c>
      <c r="E24" s="92" t="s">
        <v>96</v>
      </c>
      <c r="F24" s="93"/>
      <c r="G24" s="94"/>
    </row>
    <row r="25" spans="2:13" x14ac:dyDescent="0.3">
      <c r="B25" s="44" t="s">
        <v>80</v>
      </c>
      <c r="C25" s="45">
        <v>42887</v>
      </c>
      <c r="D25" s="45">
        <v>45299</v>
      </c>
      <c r="E25" s="89"/>
      <c r="F25" s="90"/>
      <c r="G25" s="91"/>
      <c r="H25" s="2" t="str">
        <f>+IF(E25=K25,"✔","❌")</f>
        <v>❌</v>
      </c>
      <c r="K25" s="48" t="s">
        <v>100</v>
      </c>
      <c r="L25" s="48"/>
      <c r="M25" s="48"/>
    </row>
    <row r="26" spans="2:13" x14ac:dyDescent="0.3">
      <c r="B26" s="44" t="s">
        <v>82</v>
      </c>
      <c r="C26" s="45">
        <v>42919</v>
      </c>
      <c r="D26" s="45">
        <v>45233</v>
      </c>
      <c r="E26" s="89"/>
      <c r="F26" s="90"/>
      <c r="G26" s="91"/>
      <c r="H26" s="2" t="str">
        <f t="shared" ref="H26:H34" si="1">+IF(E26=K26,"✔","❌")</f>
        <v>❌</v>
      </c>
      <c r="K26" s="48" t="s">
        <v>101</v>
      </c>
      <c r="L26" s="48"/>
      <c r="M26" s="48"/>
    </row>
    <row r="27" spans="2:13" x14ac:dyDescent="0.3">
      <c r="B27" s="44" t="s">
        <v>84</v>
      </c>
      <c r="C27" s="45">
        <v>43447</v>
      </c>
      <c r="D27" s="45">
        <v>45099</v>
      </c>
      <c r="E27" s="89"/>
      <c r="F27" s="90"/>
      <c r="G27" s="91"/>
      <c r="H27" s="2" t="str">
        <f t="shared" si="1"/>
        <v>❌</v>
      </c>
      <c r="K27" s="48" t="s">
        <v>102</v>
      </c>
      <c r="L27" s="48"/>
      <c r="M27" s="48"/>
    </row>
    <row r="28" spans="2:13" x14ac:dyDescent="0.3">
      <c r="B28" s="44" t="s">
        <v>86</v>
      </c>
      <c r="C28" s="45">
        <v>43804</v>
      </c>
      <c r="D28" s="45">
        <v>45249</v>
      </c>
      <c r="E28" s="89"/>
      <c r="F28" s="90"/>
      <c r="G28" s="91"/>
      <c r="H28" s="2" t="str">
        <f t="shared" si="1"/>
        <v>❌</v>
      </c>
      <c r="K28" s="48" t="s">
        <v>103</v>
      </c>
      <c r="L28" s="48"/>
      <c r="M28" s="48"/>
    </row>
    <row r="29" spans="2:13" x14ac:dyDescent="0.3">
      <c r="B29" s="44" t="s">
        <v>88</v>
      </c>
      <c r="C29" s="45">
        <v>42972</v>
      </c>
      <c r="D29" s="45">
        <v>45230</v>
      </c>
      <c r="E29" s="89"/>
      <c r="F29" s="90"/>
      <c r="G29" s="91"/>
      <c r="H29" s="2" t="str">
        <f t="shared" si="1"/>
        <v>❌</v>
      </c>
      <c r="K29" s="48" t="s">
        <v>104</v>
      </c>
      <c r="L29" s="48"/>
      <c r="M29" s="48"/>
    </row>
    <row r="30" spans="2:13" x14ac:dyDescent="0.3">
      <c r="B30" s="44" t="s">
        <v>90</v>
      </c>
      <c r="C30" s="45">
        <v>43384</v>
      </c>
      <c r="D30" s="45">
        <v>45091</v>
      </c>
      <c r="E30" s="89"/>
      <c r="F30" s="90"/>
      <c r="G30" s="91"/>
      <c r="H30" s="2" t="str">
        <f t="shared" si="1"/>
        <v>❌</v>
      </c>
      <c r="K30" s="48" t="s">
        <v>105</v>
      </c>
      <c r="L30" s="48"/>
      <c r="M30" s="48"/>
    </row>
    <row r="31" spans="2:13" x14ac:dyDescent="0.3">
      <c r="B31" s="44" t="s">
        <v>92</v>
      </c>
      <c r="C31" s="45">
        <v>43586</v>
      </c>
      <c r="D31" s="45">
        <v>45193</v>
      </c>
      <c r="E31" s="89"/>
      <c r="F31" s="90"/>
      <c r="G31" s="91"/>
      <c r="H31" s="2" t="str">
        <f t="shared" si="1"/>
        <v>❌</v>
      </c>
      <c r="K31" s="48" t="s">
        <v>106</v>
      </c>
      <c r="L31" s="48"/>
      <c r="M31" s="48"/>
    </row>
    <row r="32" spans="2:13" x14ac:dyDescent="0.3">
      <c r="B32" s="44" t="s">
        <v>93</v>
      </c>
      <c r="C32" s="45">
        <v>43637</v>
      </c>
      <c r="D32" s="45">
        <v>45095</v>
      </c>
      <c r="E32" s="89"/>
      <c r="F32" s="90"/>
      <c r="G32" s="91"/>
      <c r="H32" s="2" t="str">
        <f t="shared" si="1"/>
        <v>❌</v>
      </c>
      <c r="K32" s="48" t="s">
        <v>107</v>
      </c>
      <c r="L32" s="48"/>
      <c r="M32" s="48"/>
    </row>
    <row r="33" spans="2:13" x14ac:dyDescent="0.3">
      <c r="B33" s="44" t="s">
        <v>94</v>
      </c>
      <c r="C33" s="45">
        <v>43513</v>
      </c>
      <c r="D33" s="45">
        <v>45055</v>
      </c>
      <c r="E33" s="89"/>
      <c r="F33" s="90"/>
      <c r="G33" s="91"/>
      <c r="H33" s="2" t="str">
        <f t="shared" si="1"/>
        <v>❌</v>
      </c>
      <c r="K33" s="48" t="s">
        <v>108</v>
      </c>
      <c r="L33" s="48"/>
      <c r="M33" s="48"/>
    </row>
    <row r="34" spans="2:13" x14ac:dyDescent="0.3">
      <c r="B34" s="44" t="s">
        <v>95</v>
      </c>
      <c r="C34" s="45">
        <v>42958</v>
      </c>
      <c r="D34" s="45">
        <v>45079</v>
      </c>
      <c r="E34" s="89"/>
      <c r="F34" s="90"/>
      <c r="G34" s="91"/>
      <c r="H34" s="2" t="str">
        <f t="shared" si="1"/>
        <v>❌</v>
      </c>
      <c r="K34" s="48" t="s">
        <v>109</v>
      </c>
      <c r="L34" s="48"/>
      <c r="M34" s="48"/>
    </row>
  </sheetData>
  <mergeCells count="12">
    <mergeCell ref="E34:G34"/>
    <mergeCell ref="C2:J6"/>
    <mergeCell ref="E24:G24"/>
    <mergeCell ref="E25:G25"/>
    <mergeCell ref="E26:G26"/>
    <mergeCell ref="E27:G27"/>
    <mergeCell ref="E28:G28"/>
    <mergeCell ref="E29:G29"/>
    <mergeCell ref="E30:G30"/>
    <mergeCell ref="E31:G31"/>
    <mergeCell ref="E32:G32"/>
    <mergeCell ref="E33:G33"/>
  </mergeCells>
  <pageMargins left="0.7" right="0.7" top="0.75" bottom="0.75" header="0.3" footer="0.3"/>
  <pageSetup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D0B05-428C-4CBF-AFC0-87969F59A3B2}">
  <sheetPr>
    <tabColor rgb="FFFF0000"/>
  </sheetPr>
  <dimension ref="A1:O34"/>
  <sheetViews>
    <sheetView topLeftCell="C1" zoomScale="130" zoomScaleNormal="130" workbookViewId="0">
      <selection activeCell="F22" sqref="F22"/>
    </sheetView>
  </sheetViews>
  <sheetFormatPr baseColWidth="10" defaultRowHeight="14.4" x14ac:dyDescent="0.3"/>
  <cols>
    <col min="1" max="1" width="2.44140625" style="2" customWidth="1"/>
    <col min="2" max="2" width="27.44140625" style="2" customWidth="1"/>
    <col min="3" max="3" width="27.6640625" style="2" bestFit="1" customWidth="1"/>
    <col min="4" max="4" width="19" style="2" bestFit="1" customWidth="1"/>
    <col min="5" max="5" width="20.77734375" style="2" customWidth="1"/>
    <col min="6" max="6" width="20" style="2" customWidth="1"/>
    <col min="7" max="7" width="20.44140625" style="2" customWidth="1"/>
    <col min="8" max="8" width="11.5546875" style="2"/>
    <col min="9" max="9" width="34.77734375" style="2" customWidth="1"/>
    <col min="10" max="10" width="23.33203125" style="2" customWidth="1"/>
    <col min="11" max="11" width="12.5546875" style="2" customWidth="1"/>
    <col min="12" max="12" width="11.5546875" style="2"/>
    <col min="13" max="13" width="20.21875" style="2" customWidth="1"/>
    <col min="14" max="16384" width="11.5546875" style="2"/>
  </cols>
  <sheetData>
    <row r="1" spans="1:15" s="1" customFormat="1" x14ac:dyDescent="0.3"/>
    <row r="2" spans="1:15" s="14" customFormat="1" ht="14.4" customHeight="1" x14ac:dyDescent="0.3">
      <c r="A2" s="2"/>
      <c r="B2" s="2"/>
      <c r="C2" s="79" t="s">
        <v>72</v>
      </c>
      <c r="D2" s="79"/>
      <c r="E2" s="79"/>
      <c r="F2" s="79"/>
      <c r="G2" s="79"/>
      <c r="H2" s="79"/>
      <c r="I2" s="79"/>
      <c r="J2" s="79"/>
      <c r="K2" s="8"/>
      <c r="L2" s="8"/>
      <c r="M2" s="8"/>
      <c r="N2" s="8"/>
      <c r="O2" s="8"/>
    </row>
    <row r="3" spans="1:15" s="14" customFormat="1" ht="14.4" customHeight="1" x14ac:dyDescent="0.3">
      <c r="A3" s="2"/>
      <c r="B3" s="2"/>
      <c r="C3" s="79"/>
      <c r="D3" s="79"/>
      <c r="E3" s="79"/>
      <c r="F3" s="79"/>
      <c r="G3" s="79"/>
      <c r="H3" s="79"/>
      <c r="I3" s="79"/>
      <c r="J3" s="79"/>
      <c r="K3" s="8"/>
      <c r="L3" s="8"/>
      <c r="M3" s="8"/>
      <c r="N3" s="8"/>
      <c r="O3" s="8"/>
    </row>
    <row r="4" spans="1:15" s="14" customFormat="1" ht="14.4" customHeight="1" x14ac:dyDescent="0.3">
      <c r="A4" s="2"/>
      <c r="B4" s="2"/>
      <c r="C4" s="79"/>
      <c r="D4" s="79"/>
      <c r="E4" s="79"/>
      <c r="F4" s="79"/>
      <c r="G4" s="79"/>
      <c r="H4" s="79"/>
      <c r="I4" s="79"/>
      <c r="J4" s="79"/>
      <c r="K4" s="8"/>
      <c r="L4" s="8"/>
      <c r="M4" s="8"/>
      <c r="N4" s="8"/>
      <c r="O4" s="8"/>
    </row>
    <row r="5" spans="1:15" s="14" customFormat="1" ht="14.4" customHeight="1" x14ac:dyDescent="0.3">
      <c r="A5" s="2"/>
      <c r="B5" s="2"/>
      <c r="C5" s="79"/>
      <c r="D5" s="79"/>
      <c r="E5" s="79"/>
      <c r="F5" s="79"/>
      <c r="G5" s="79"/>
      <c r="H5" s="79"/>
      <c r="I5" s="79"/>
      <c r="J5" s="79"/>
      <c r="K5" s="8"/>
      <c r="L5" s="8"/>
      <c r="M5" s="8"/>
      <c r="N5" s="8"/>
      <c r="O5" s="8"/>
    </row>
    <row r="6" spans="1:15" s="14" customFormat="1" ht="14.4" customHeight="1" x14ac:dyDescent="0.3">
      <c r="A6" s="2"/>
      <c r="B6" s="2"/>
      <c r="C6" s="79"/>
      <c r="D6" s="79"/>
      <c r="E6" s="79"/>
      <c r="F6" s="79"/>
      <c r="G6" s="79"/>
      <c r="H6" s="79"/>
      <c r="I6" s="79"/>
      <c r="J6" s="79"/>
      <c r="K6" s="8"/>
      <c r="L6" s="8"/>
      <c r="M6" s="8"/>
      <c r="N6" s="8"/>
      <c r="O6" s="8"/>
    </row>
    <row r="7" spans="1:15" s="1" customFormat="1" x14ac:dyDescent="0.3"/>
    <row r="8" spans="1:15" s="1" customFormat="1" x14ac:dyDescent="0.3"/>
    <row r="11" spans="1:15" ht="36.6" customHeight="1" x14ac:dyDescent="0.3">
      <c r="B11" s="42" t="s">
        <v>73</v>
      </c>
      <c r="C11" s="42" t="s">
        <v>74</v>
      </c>
      <c r="D11" s="42" t="s">
        <v>75</v>
      </c>
      <c r="E11" s="42" t="s">
        <v>76</v>
      </c>
      <c r="F11" s="42" t="s">
        <v>77</v>
      </c>
      <c r="G11" s="42" t="s">
        <v>78</v>
      </c>
      <c r="I11" s="43" t="s">
        <v>79</v>
      </c>
    </row>
    <row r="12" spans="1:15" x14ac:dyDescent="0.3">
      <c r="B12" s="44" t="s">
        <v>80</v>
      </c>
      <c r="C12" s="45">
        <v>42887</v>
      </c>
      <c r="D12" s="45">
        <v>45299</v>
      </c>
      <c r="E12" s="46">
        <f>+DATEDIF(C12,D12,"y")</f>
        <v>6</v>
      </c>
      <c r="F12" s="46">
        <f>+DATEDIF(C12,D12,"ym")</f>
        <v>7</v>
      </c>
      <c r="G12" s="46">
        <f>+DATEDIF(C12,D12,"md")</f>
        <v>7</v>
      </c>
      <c r="I12" s="38" t="s">
        <v>81</v>
      </c>
    </row>
    <row r="13" spans="1:15" x14ac:dyDescent="0.3">
      <c r="B13" s="44" t="s">
        <v>82</v>
      </c>
      <c r="C13" s="45">
        <v>42919</v>
      </c>
      <c r="D13" s="45">
        <v>45233</v>
      </c>
      <c r="E13" s="46">
        <f t="shared" ref="E13:E21" si="0">+DATEDIF(C13,D13,"y")</f>
        <v>6</v>
      </c>
      <c r="F13" s="46">
        <f t="shared" ref="F13:F21" si="1">+DATEDIF(C13,D13,"ym")</f>
        <v>4</v>
      </c>
      <c r="G13" s="46">
        <f t="shared" ref="G13:G21" si="2">+DATEDIF(C13,D13,"md")</f>
        <v>0</v>
      </c>
      <c r="I13" s="38" t="s">
        <v>83</v>
      </c>
    </row>
    <row r="14" spans="1:15" x14ac:dyDescent="0.3">
      <c r="B14" s="44" t="s">
        <v>84</v>
      </c>
      <c r="C14" s="45">
        <v>43447</v>
      </c>
      <c r="D14" s="45">
        <v>45099</v>
      </c>
      <c r="E14" s="46">
        <f t="shared" si="0"/>
        <v>4</v>
      </c>
      <c r="F14" s="46">
        <f t="shared" si="1"/>
        <v>6</v>
      </c>
      <c r="G14" s="46">
        <f t="shared" si="2"/>
        <v>9</v>
      </c>
      <c r="I14" s="38" t="s">
        <v>85</v>
      </c>
    </row>
    <row r="15" spans="1:15" x14ac:dyDescent="0.3">
      <c r="B15" s="44" t="s">
        <v>86</v>
      </c>
      <c r="C15" s="45">
        <v>43804</v>
      </c>
      <c r="D15" s="45">
        <v>45249</v>
      </c>
      <c r="E15" s="46">
        <f t="shared" si="0"/>
        <v>3</v>
      </c>
      <c r="F15" s="46">
        <f t="shared" si="1"/>
        <v>11</v>
      </c>
      <c r="G15" s="46">
        <f t="shared" si="2"/>
        <v>14</v>
      </c>
      <c r="I15" s="38" t="s">
        <v>87</v>
      </c>
    </row>
    <row r="16" spans="1:15" x14ac:dyDescent="0.3">
      <c r="B16" s="44" t="s">
        <v>88</v>
      </c>
      <c r="C16" s="45">
        <v>42972</v>
      </c>
      <c r="D16" s="45">
        <v>45230</v>
      </c>
      <c r="E16" s="46">
        <f t="shared" si="0"/>
        <v>6</v>
      </c>
      <c r="F16" s="46">
        <f t="shared" si="1"/>
        <v>2</v>
      </c>
      <c r="G16" s="46">
        <f t="shared" si="2"/>
        <v>6</v>
      </c>
      <c r="I16" s="38" t="s">
        <v>89</v>
      </c>
    </row>
    <row r="17" spans="2:9" x14ac:dyDescent="0.3">
      <c r="B17" s="44" t="s">
        <v>90</v>
      </c>
      <c r="C17" s="45">
        <v>43384</v>
      </c>
      <c r="D17" s="45">
        <v>45091</v>
      </c>
      <c r="E17" s="46">
        <f t="shared" si="0"/>
        <v>4</v>
      </c>
      <c r="F17" s="46">
        <f t="shared" si="1"/>
        <v>8</v>
      </c>
      <c r="G17" s="46">
        <f t="shared" si="2"/>
        <v>3</v>
      </c>
      <c r="I17" s="38" t="s">
        <v>91</v>
      </c>
    </row>
    <row r="18" spans="2:9" x14ac:dyDescent="0.3">
      <c r="B18" s="44" t="s">
        <v>92</v>
      </c>
      <c r="C18" s="45">
        <v>43586</v>
      </c>
      <c r="D18" s="45">
        <v>45193</v>
      </c>
      <c r="E18" s="46">
        <f t="shared" si="0"/>
        <v>4</v>
      </c>
      <c r="F18" s="46">
        <f t="shared" si="1"/>
        <v>4</v>
      </c>
      <c r="G18" s="46">
        <f t="shared" si="2"/>
        <v>23</v>
      </c>
    </row>
    <row r="19" spans="2:9" x14ac:dyDescent="0.3">
      <c r="B19" s="44" t="s">
        <v>93</v>
      </c>
      <c r="C19" s="45">
        <v>43637</v>
      </c>
      <c r="D19" s="45">
        <v>45095</v>
      </c>
      <c r="E19" s="46">
        <f t="shared" si="0"/>
        <v>3</v>
      </c>
      <c r="F19" s="46">
        <f t="shared" si="1"/>
        <v>11</v>
      </c>
      <c r="G19" s="46">
        <f t="shared" si="2"/>
        <v>28</v>
      </c>
    </row>
    <row r="20" spans="2:9" x14ac:dyDescent="0.3">
      <c r="B20" s="44" t="s">
        <v>94</v>
      </c>
      <c r="C20" s="45">
        <v>43513</v>
      </c>
      <c r="D20" s="45">
        <v>45055</v>
      </c>
      <c r="E20" s="46">
        <f t="shared" si="0"/>
        <v>4</v>
      </c>
      <c r="F20" s="46">
        <f t="shared" si="1"/>
        <v>2</v>
      </c>
      <c r="G20" s="46">
        <f t="shared" si="2"/>
        <v>22</v>
      </c>
    </row>
    <row r="21" spans="2:9" x14ac:dyDescent="0.3">
      <c r="B21" s="44" t="s">
        <v>95</v>
      </c>
      <c r="C21" s="45">
        <v>42958</v>
      </c>
      <c r="D21" s="45">
        <v>45079</v>
      </c>
      <c r="E21" s="46">
        <f t="shared" si="0"/>
        <v>5</v>
      </c>
      <c r="F21" s="46">
        <f t="shared" si="1"/>
        <v>9</v>
      </c>
      <c r="G21" s="46">
        <f t="shared" si="2"/>
        <v>22</v>
      </c>
    </row>
    <row r="24" spans="2:9" x14ac:dyDescent="0.3">
      <c r="B24" s="42" t="s">
        <v>73</v>
      </c>
      <c r="C24" s="42" t="s">
        <v>74</v>
      </c>
      <c r="D24" s="42" t="s">
        <v>75</v>
      </c>
      <c r="E24" s="92" t="s">
        <v>96</v>
      </c>
      <c r="F24" s="93"/>
      <c r="G24" s="94"/>
    </row>
    <row r="25" spans="2:9" x14ac:dyDescent="0.3">
      <c r="B25" s="44" t="s">
        <v>80</v>
      </c>
      <c r="C25" s="45">
        <v>42887</v>
      </c>
      <c r="D25" s="45">
        <v>45299</v>
      </c>
      <c r="E25" s="89" t="str">
        <f>+_xlfn.CONCAT(DATEDIF(C25,D25,"y")," años ",DATEDIF(C25,D25,"ym")," meses ",DATEDIF(C25,D25,"md")," días trabajados.")</f>
        <v>6 años 7 meses 7 días trabajados.</v>
      </c>
      <c r="F25" s="90"/>
      <c r="G25" s="91"/>
    </row>
    <row r="26" spans="2:9" x14ac:dyDescent="0.3">
      <c r="B26" s="44" t="s">
        <v>82</v>
      </c>
      <c r="C26" s="45">
        <v>42919</v>
      </c>
      <c r="D26" s="45">
        <v>45233</v>
      </c>
      <c r="E26" s="89" t="str">
        <f t="shared" ref="E26:E34" si="3">+_xlfn.CONCAT(DATEDIF(C26,D26,"y")," años ",DATEDIF(C26,D26,"ym")," meses ",DATEDIF(C26,D26,"md")," días trabajados.")</f>
        <v>6 años 4 meses 0 días trabajados.</v>
      </c>
      <c r="F26" s="90"/>
      <c r="G26" s="91"/>
    </row>
    <row r="27" spans="2:9" x14ac:dyDescent="0.3">
      <c r="B27" s="44" t="s">
        <v>84</v>
      </c>
      <c r="C27" s="45">
        <v>43447</v>
      </c>
      <c r="D27" s="45">
        <v>45099</v>
      </c>
      <c r="E27" s="89" t="str">
        <f t="shared" si="3"/>
        <v>4 años 6 meses 9 días trabajados.</v>
      </c>
      <c r="F27" s="90"/>
      <c r="G27" s="91"/>
    </row>
    <row r="28" spans="2:9" x14ac:dyDescent="0.3">
      <c r="B28" s="44" t="s">
        <v>86</v>
      </c>
      <c r="C28" s="45">
        <v>43804</v>
      </c>
      <c r="D28" s="45">
        <v>45249</v>
      </c>
      <c r="E28" s="89" t="str">
        <f t="shared" si="3"/>
        <v>3 años 11 meses 14 días trabajados.</v>
      </c>
      <c r="F28" s="90"/>
      <c r="G28" s="91"/>
    </row>
    <row r="29" spans="2:9" x14ac:dyDescent="0.3">
      <c r="B29" s="44" t="s">
        <v>88</v>
      </c>
      <c r="C29" s="45">
        <v>42972</v>
      </c>
      <c r="D29" s="45">
        <v>45230</v>
      </c>
      <c r="E29" s="89" t="str">
        <f t="shared" si="3"/>
        <v>6 años 2 meses 6 días trabajados.</v>
      </c>
      <c r="F29" s="90"/>
      <c r="G29" s="91"/>
    </row>
    <row r="30" spans="2:9" x14ac:dyDescent="0.3">
      <c r="B30" s="44" t="s">
        <v>90</v>
      </c>
      <c r="C30" s="45">
        <v>43384</v>
      </c>
      <c r="D30" s="45">
        <v>45091</v>
      </c>
      <c r="E30" s="89" t="str">
        <f t="shared" si="3"/>
        <v>4 años 8 meses 3 días trabajados.</v>
      </c>
      <c r="F30" s="90"/>
      <c r="G30" s="91"/>
    </row>
    <row r="31" spans="2:9" x14ac:dyDescent="0.3">
      <c r="B31" s="44" t="s">
        <v>92</v>
      </c>
      <c r="C31" s="45">
        <v>43586</v>
      </c>
      <c r="D31" s="45">
        <v>45193</v>
      </c>
      <c r="E31" s="89" t="str">
        <f t="shared" si="3"/>
        <v>4 años 4 meses 23 días trabajados.</v>
      </c>
      <c r="F31" s="90"/>
      <c r="G31" s="91"/>
    </row>
    <row r="32" spans="2:9" x14ac:dyDescent="0.3">
      <c r="B32" s="44" t="s">
        <v>93</v>
      </c>
      <c r="C32" s="45">
        <v>43637</v>
      </c>
      <c r="D32" s="45">
        <v>45095</v>
      </c>
      <c r="E32" s="89" t="str">
        <f t="shared" si="3"/>
        <v>3 años 11 meses 28 días trabajados.</v>
      </c>
      <c r="F32" s="90"/>
      <c r="G32" s="91"/>
    </row>
    <row r="33" spans="2:7" x14ac:dyDescent="0.3">
      <c r="B33" s="44" t="s">
        <v>94</v>
      </c>
      <c r="C33" s="45">
        <v>43513</v>
      </c>
      <c r="D33" s="45">
        <v>45055</v>
      </c>
      <c r="E33" s="89" t="str">
        <f t="shared" si="3"/>
        <v>4 años 2 meses 22 días trabajados.</v>
      </c>
      <c r="F33" s="90"/>
      <c r="G33" s="91"/>
    </row>
    <row r="34" spans="2:7" x14ac:dyDescent="0.3">
      <c r="B34" s="44" t="s">
        <v>95</v>
      </c>
      <c r="C34" s="45">
        <v>42958</v>
      </c>
      <c r="D34" s="45">
        <v>45079</v>
      </c>
      <c r="E34" s="89" t="str">
        <f t="shared" si="3"/>
        <v>5 años 9 meses 22 días trabajados.</v>
      </c>
      <c r="F34" s="90"/>
      <c r="G34" s="91"/>
    </row>
  </sheetData>
  <mergeCells count="12">
    <mergeCell ref="E34:G34"/>
    <mergeCell ref="C2:J6"/>
    <mergeCell ref="E24:G24"/>
    <mergeCell ref="E25:G25"/>
    <mergeCell ref="E26:G26"/>
    <mergeCell ref="E27:G27"/>
    <mergeCell ref="E28:G28"/>
    <mergeCell ref="E29:G29"/>
    <mergeCell ref="E30:G30"/>
    <mergeCell ref="E31:G31"/>
    <mergeCell ref="E32:G32"/>
    <mergeCell ref="E33:G33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FECHA Y HORA</vt:lpstr>
      <vt:lpstr>INTRODUCCIÓN </vt:lpstr>
      <vt:lpstr>1</vt:lpstr>
      <vt:lpstr>2</vt:lpstr>
      <vt:lpstr>3</vt:lpstr>
      <vt:lpstr>CRONOGRAMA DE PAGOS </vt:lpstr>
      <vt:lpstr>R. CRONOGRAMA DE PAGOS</vt:lpstr>
      <vt:lpstr>Cálculo de días trabajados</vt:lpstr>
      <vt:lpstr>R. Cálculo de días trabajados</vt:lpstr>
      <vt:lpstr>R.Cálculo de Edad</vt:lpstr>
      <vt:lpstr>Cálculo de Edad</vt:lpstr>
      <vt:lpstr>QUIZ HORA</vt:lpstr>
      <vt:lpstr>QUIZ FECHA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Javier González Villalba</dc:creator>
  <cp:lastModifiedBy>Carlos Javier González Villalba</cp:lastModifiedBy>
  <dcterms:created xsi:type="dcterms:W3CDTF">2021-01-02T14:20:35Z</dcterms:created>
  <dcterms:modified xsi:type="dcterms:W3CDTF">2021-07-16T19:49:05Z</dcterms:modified>
</cp:coreProperties>
</file>