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8.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tables/table9.xml" ContentType="application/vnd.openxmlformats-officedocument.spreadsheetml.table+xml"/>
  <Override PartName="/xl/drawings/drawing17.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FCE\01. PRESENCIAL\AVANZADO\ARCHIVOS PRESENCIALES\1. MÓDULO I - FUNCIONES LÓGICAS\"/>
    </mc:Choice>
  </mc:AlternateContent>
  <xr:revisionPtr revIDLastSave="0" documentId="13_ncr:1_{99880622-69F2-4744-9A89-FBE91B707847}" xr6:coauthVersionLast="47" xr6:coauthVersionMax="47" xr10:uidLastSave="{00000000-0000-0000-0000-000000000000}"/>
  <bookViews>
    <workbookView xWindow="-108" yWindow="-108" windowWidth="23256" windowHeight="13176" tabRatio="741" firstSheet="8" activeTab="12" xr2:uid="{A391DF94-4A44-46CC-AA32-A11D934339E9}"/>
  </bookViews>
  <sheets>
    <sheet name="FUNCIÓN SI" sheetId="1" r:id="rId1"/>
    <sheet name="SÍMBOLOS" sheetId="18" r:id="rId2"/>
    <sheet name="INTRODUCCIÓN" sheetId="13" r:id="rId3"/>
    <sheet name="SI (SIMPLE)" sheetId="17" r:id="rId4"/>
    <sheet name="SI ANIDADA" sheetId="19" r:id="rId5"/>
    <sheet name="SI ANIDADA PROFE" sheetId="33" state="hidden" r:id="rId6"/>
    <sheet name="SI.CONJUNTO" sheetId="20" r:id="rId7"/>
    <sheet name="SI.CONJUNTO PROFE" sheetId="24" state="hidden" r:id="rId8"/>
    <sheet name="CONDICIONALES" sheetId="21" r:id="rId9"/>
    <sheet name="SI(Y())" sheetId="22" r:id="rId10"/>
    <sheet name="SI(O())" sheetId="25" r:id="rId11"/>
    <sheet name="SUMAS Y CUENTAS CONDICIONALES" sheetId="28" r:id="rId12"/>
    <sheet name="QUIZ SI (Simple)" sheetId="30" r:id="rId13"/>
    <sheet name="QUIZ SI Condicional Y" sheetId="31" r:id="rId14"/>
    <sheet name="QUIZ Sumas y Cuentas" sheetId="32" r:id="rId15"/>
    <sheet name="SI(O()) PROFE" sheetId="27" state="hidden" r:id="rId16"/>
    <sheet name="SI Y PROFE" sheetId="23" state="hidden" r:id="rId17"/>
  </sheets>
  <externalReferences>
    <externalReference r:id="rId18"/>
  </externalReferences>
  <definedNames>
    <definedName name="DIEZ_M" localSheetId="12">#REF!</definedName>
    <definedName name="DIEZ_M" localSheetId="13">#REF!</definedName>
    <definedName name="DIEZ_M" localSheetId="14">#REF!</definedName>
    <definedName name="DIEZ_M" localSheetId="3">'SI (SIMPLE)'!#REF!</definedName>
    <definedName name="DIEZ_M" localSheetId="4">'SI ANIDADA'!#REF!</definedName>
    <definedName name="DIEZ_M" localSheetId="5">'SI ANIDADA PROFE'!#REF!</definedName>
    <definedName name="DIEZ_M" localSheetId="16">'SI Y PROFE'!#REF!</definedName>
    <definedName name="DIEZ_M" localSheetId="10">'SI(O())'!#REF!</definedName>
    <definedName name="DIEZ_M" localSheetId="15">'SI(O()) PROFE'!#REF!</definedName>
    <definedName name="DIEZ_M" localSheetId="9">'SI(Y())'!#REF!</definedName>
    <definedName name="DIEZ_M" localSheetId="6">SI.CONJUNTO!#REF!</definedName>
    <definedName name="DIEZ_M" localSheetId="7">'SI.CONJUNTO PROFE'!#REF!</definedName>
    <definedName name="DIEZ_M" localSheetId="1">SÍMBOLOS!#REF!</definedName>
    <definedName name="DIEZ_M">#REF!</definedName>
    <definedName name="DIEZ_MI" localSheetId="12">#REF!</definedName>
    <definedName name="DIEZ_MI" localSheetId="13">#REF!</definedName>
    <definedName name="DIEZ_MI" localSheetId="14">#REF!</definedName>
    <definedName name="DIEZ_MI" localSheetId="3">'SI (SIMPLE)'!#REF!</definedName>
    <definedName name="DIEZ_MI" localSheetId="4">'SI ANIDADA'!#REF!</definedName>
    <definedName name="DIEZ_MI" localSheetId="5">'SI ANIDADA PROFE'!#REF!</definedName>
    <definedName name="DIEZ_MI" localSheetId="16">'SI Y PROFE'!#REF!</definedName>
    <definedName name="DIEZ_MI" localSheetId="10">'SI(O())'!#REF!</definedName>
    <definedName name="DIEZ_MI" localSheetId="15">'SI(O()) PROFE'!#REF!</definedName>
    <definedName name="DIEZ_MI" localSheetId="9">'SI(Y())'!#REF!</definedName>
    <definedName name="DIEZ_MI" localSheetId="6">SI.CONJUNTO!#REF!</definedName>
    <definedName name="DIEZ_MI" localSheetId="7">'SI.CONJUNTO PROFE'!#REF!</definedName>
    <definedName name="DIEZ_MI" localSheetId="1">SÍMBOLOS!#REF!</definedName>
    <definedName name="DIEZ_MI">#REF!</definedName>
    <definedName name="EJEMPLO" localSheetId="12">#REF!</definedName>
    <definedName name="EJEMPLO" localSheetId="13">#REF!</definedName>
    <definedName name="EJEMPLO" localSheetId="14">#REF!</definedName>
    <definedName name="EJEMPLO">#REF!</definedName>
    <definedName name="Meta_trimestral" localSheetId="12">#REF!</definedName>
    <definedName name="Meta_trimestral" localSheetId="13">#REF!</definedName>
    <definedName name="Meta_trimestral" localSheetId="14">#REF!</definedName>
    <definedName name="Meta_trimestral" localSheetId="3">'SI (SIMPLE)'!#REF!</definedName>
    <definedName name="Meta_trimestral" localSheetId="4">'SI ANIDADA'!#REF!</definedName>
    <definedName name="Meta_trimestral" localSheetId="5">'SI ANIDADA PROFE'!#REF!</definedName>
    <definedName name="Meta_trimestral" localSheetId="16">'SI Y PROFE'!#REF!</definedName>
    <definedName name="Meta_trimestral" localSheetId="10">'SI(O())'!#REF!</definedName>
    <definedName name="Meta_trimestral" localSheetId="15">'SI(O()) PROFE'!#REF!</definedName>
    <definedName name="Meta_trimestral" localSheetId="9">'SI(Y())'!#REF!</definedName>
    <definedName name="Meta_trimestral" localSheetId="6">SI.CONJUNTO!#REF!</definedName>
    <definedName name="Meta_trimestral" localSheetId="7">'SI.CONJUNTO PROFE'!#REF!</definedName>
    <definedName name="Meta_trimestral" localSheetId="1">SÍMBOLOS!#REF!</definedName>
    <definedName name="Meta_trimestral">#REF!</definedName>
    <definedName name="NUEVE_M" localSheetId="12">#REF!</definedName>
    <definedName name="NUEVE_M" localSheetId="13">#REF!</definedName>
    <definedName name="NUEVE_M" localSheetId="14">#REF!</definedName>
    <definedName name="NUEVE_M" localSheetId="3">'SI (SIMPLE)'!#REF!</definedName>
    <definedName name="NUEVE_M" localSheetId="4">'SI ANIDADA'!#REF!</definedName>
    <definedName name="NUEVE_M" localSheetId="5">'SI ANIDADA PROFE'!#REF!</definedName>
    <definedName name="NUEVE_M" localSheetId="16">'SI Y PROFE'!#REF!</definedName>
    <definedName name="NUEVE_M" localSheetId="10">'SI(O())'!#REF!</definedName>
    <definedName name="NUEVE_M" localSheetId="15">'SI(O()) PROFE'!#REF!</definedName>
    <definedName name="NUEVE_M" localSheetId="9">'SI(Y())'!#REF!</definedName>
    <definedName name="NUEVE_M" localSheetId="6">SI.CONJUNTO!#REF!</definedName>
    <definedName name="NUEVE_M" localSheetId="7">'SI.CONJUNTO PROFE'!#REF!</definedName>
    <definedName name="NUEVE_M" localSheetId="1">SÍMBOLOS!#REF!</definedName>
    <definedName name="NUEVE_M">#REF!</definedName>
    <definedName name="NUEVE_MI" localSheetId="12">#REF!</definedName>
    <definedName name="NUEVE_MI" localSheetId="13">#REF!</definedName>
    <definedName name="NUEVE_MI" localSheetId="14">#REF!</definedName>
    <definedName name="NUEVE_MI" localSheetId="3">'SI (SIMPLE)'!#REF!</definedName>
    <definedName name="NUEVE_MI" localSheetId="4">'SI ANIDADA'!#REF!</definedName>
    <definedName name="NUEVE_MI" localSheetId="5">'SI ANIDADA PROFE'!#REF!</definedName>
    <definedName name="NUEVE_MI" localSheetId="16">'SI Y PROFE'!#REF!</definedName>
    <definedName name="NUEVE_MI" localSheetId="10">'SI(O())'!#REF!</definedName>
    <definedName name="NUEVE_MI" localSheetId="15">'SI(O()) PROFE'!#REF!</definedName>
    <definedName name="NUEVE_MI" localSheetId="9">'SI(Y())'!#REF!</definedName>
    <definedName name="NUEVE_MI" localSheetId="6">SI.CONJUNTO!#REF!</definedName>
    <definedName name="NUEVE_MI" localSheetId="7">'SI.CONJUNTO PROFE'!#REF!</definedName>
    <definedName name="NUEVE_MI" localSheetId="1">SÍMBOLOS!#REF!</definedName>
    <definedName name="NUEVE_MI">#REF!</definedName>
    <definedName name="OCHO_M" localSheetId="12">#REF!</definedName>
    <definedName name="OCHO_M" localSheetId="13">#REF!</definedName>
    <definedName name="OCHO_M" localSheetId="14">#REF!</definedName>
    <definedName name="OCHO_M" localSheetId="3">'SI (SIMPLE)'!#REF!</definedName>
    <definedName name="OCHO_M" localSheetId="4">'SI ANIDADA'!#REF!</definedName>
    <definedName name="OCHO_M" localSheetId="5">'SI ANIDADA PROFE'!#REF!</definedName>
    <definedName name="OCHO_M" localSheetId="16">'SI Y PROFE'!#REF!</definedName>
    <definedName name="OCHO_M" localSheetId="10">'SI(O())'!#REF!</definedName>
    <definedName name="OCHO_M" localSheetId="15">'SI(O()) PROFE'!#REF!</definedName>
    <definedName name="OCHO_M" localSheetId="9">'SI(Y())'!#REF!</definedName>
    <definedName name="OCHO_M" localSheetId="6">SI.CONJUNTO!#REF!</definedName>
    <definedName name="OCHO_M" localSheetId="7">'SI.CONJUNTO PROFE'!#REF!</definedName>
    <definedName name="OCHO_M" localSheetId="1">SÍMBOLOS!#REF!</definedName>
    <definedName name="OCHO_M">#REF!</definedName>
    <definedName name="OCHO_MI" localSheetId="12">#REF!</definedName>
    <definedName name="OCHO_MI" localSheetId="13">#REF!</definedName>
    <definedName name="OCHO_MI" localSheetId="14">#REF!</definedName>
    <definedName name="OCHO_MI" localSheetId="3">'SI (SIMPLE)'!#REF!</definedName>
    <definedName name="OCHO_MI" localSheetId="4">'SI ANIDADA'!#REF!</definedName>
    <definedName name="OCHO_MI" localSheetId="5">'SI ANIDADA PROFE'!#REF!</definedName>
    <definedName name="OCHO_MI" localSheetId="16">'SI Y PROFE'!#REF!</definedName>
    <definedName name="OCHO_MI" localSheetId="10">'SI(O())'!#REF!</definedName>
    <definedName name="OCHO_MI" localSheetId="15">'SI(O()) PROFE'!#REF!</definedName>
    <definedName name="OCHO_MI" localSheetId="9">'SI(Y())'!#REF!</definedName>
    <definedName name="OCHO_MI" localSheetId="6">SI.CONJUNTO!#REF!</definedName>
    <definedName name="OCHO_MI" localSheetId="7">'SI.CONJUNTO PROFE'!#REF!</definedName>
    <definedName name="OCHO_MI" localSheetId="1">SÍMBOLOS!#REF!</definedName>
    <definedName name="OCHO_MI">#REF!</definedName>
    <definedName name="OCHO_Millones" localSheetId="12">#REF!</definedName>
    <definedName name="OCHO_Millones" localSheetId="13">#REF!</definedName>
    <definedName name="OCHO_Millones" localSheetId="14">#REF!</definedName>
    <definedName name="OCHO_Millones" localSheetId="3">'SI (SIMPLE)'!#REF!</definedName>
    <definedName name="OCHO_Millones" localSheetId="4">'SI ANIDADA'!#REF!</definedName>
    <definedName name="OCHO_Millones" localSheetId="5">'SI ANIDADA PROFE'!#REF!</definedName>
    <definedName name="OCHO_Millones" localSheetId="16">'SI Y PROFE'!#REF!</definedName>
    <definedName name="OCHO_Millones" localSheetId="10">'SI(O())'!#REF!</definedName>
    <definedName name="OCHO_Millones" localSheetId="15">'SI(O()) PROFE'!#REF!</definedName>
    <definedName name="OCHO_Millones" localSheetId="9">'SI(Y())'!#REF!</definedName>
    <definedName name="OCHO_Millones" localSheetId="6">SI.CONJUNTO!#REF!</definedName>
    <definedName name="OCHO_Millones" localSheetId="7">'SI.CONJUNTO PROFE'!#REF!</definedName>
    <definedName name="OCHO_Millones" localSheetId="1">SÍMBOLOS!#REF!</definedName>
    <definedName name="OCHO_Millone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33" l="1"/>
  <c r="H58" i="33" s="1"/>
  <c r="H57" i="33"/>
  <c r="I57" i="33" s="1"/>
  <c r="J57" i="33" s="1"/>
  <c r="K57" i="33" s="1"/>
  <c r="G57" i="33"/>
  <c r="G56" i="33"/>
  <c r="H56" i="33" s="1"/>
  <c r="H55" i="33"/>
  <c r="I55" i="33" s="1"/>
  <c r="J55" i="33" s="1"/>
  <c r="K55" i="33" s="1"/>
  <c r="G55" i="33"/>
  <c r="G54" i="33"/>
  <c r="H54" i="33" s="1"/>
  <c r="H53" i="33"/>
  <c r="I53" i="33" s="1"/>
  <c r="J53" i="33" s="1"/>
  <c r="K53" i="33" s="1"/>
  <c r="G53" i="33"/>
  <c r="G52" i="33"/>
  <c r="H52" i="33" s="1"/>
  <c r="H51" i="33"/>
  <c r="G51" i="33"/>
  <c r="G50" i="33"/>
  <c r="H50" i="33" s="1"/>
  <c r="H49" i="33"/>
  <c r="G49" i="33"/>
  <c r="G48" i="33"/>
  <c r="H48" i="33" s="1"/>
  <c r="H47" i="33"/>
  <c r="G47" i="33"/>
  <c r="G46" i="33"/>
  <c r="H46" i="33" s="1"/>
  <c r="H45" i="33"/>
  <c r="G45" i="33"/>
  <c r="G44" i="33"/>
  <c r="H44" i="33" s="1"/>
  <c r="H43" i="33"/>
  <c r="I43" i="33" s="1"/>
  <c r="J43" i="33" s="1"/>
  <c r="K43" i="33" s="1"/>
  <c r="G43" i="33"/>
  <c r="G42" i="33"/>
  <c r="H42" i="33" s="1"/>
  <c r="H41" i="33"/>
  <c r="I41" i="33" s="1"/>
  <c r="J41" i="33" s="1"/>
  <c r="K41" i="33" s="1"/>
  <c r="G41" i="33"/>
  <c r="G40" i="33"/>
  <c r="H40" i="33" s="1"/>
  <c r="H39" i="33"/>
  <c r="G39" i="33"/>
  <c r="G38" i="33"/>
  <c r="H38" i="33" s="1"/>
  <c r="H37" i="33"/>
  <c r="G37" i="33"/>
  <c r="G36" i="33"/>
  <c r="H36" i="33" s="1"/>
  <c r="H35" i="33"/>
  <c r="G35" i="33"/>
  <c r="G34" i="33"/>
  <c r="H34" i="33" s="1"/>
  <c r="H33" i="33"/>
  <c r="I33" i="33" s="1"/>
  <c r="J33" i="33" s="1"/>
  <c r="K33" i="33" s="1"/>
  <c r="G33" i="33"/>
  <c r="G32" i="33"/>
  <c r="H32" i="33" s="1"/>
  <c r="H31" i="33"/>
  <c r="I31" i="33" s="1"/>
  <c r="J31" i="33" s="1"/>
  <c r="K31" i="33" s="1"/>
  <c r="G31" i="33"/>
  <c r="G30" i="33"/>
  <c r="H30" i="33" s="1"/>
  <c r="H29" i="33"/>
  <c r="G29" i="33"/>
  <c r="K25" i="32"/>
  <c r="J25" i="32"/>
  <c r="K24" i="32"/>
  <c r="J24" i="32"/>
  <c r="K23" i="32"/>
  <c r="J23" i="32"/>
  <c r="K22" i="32"/>
  <c r="J22" i="32"/>
  <c r="K21" i="32"/>
  <c r="J21" i="32"/>
  <c r="K20" i="32"/>
  <c r="J20" i="32"/>
  <c r="K19" i="32"/>
  <c r="M11" i="32" s="1"/>
  <c r="J19" i="32"/>
  <c r="M10" i="32" s="1"/>
  <c r="M12" i="32" s="1"/>
  <c r="J10" i="32" s="1"/>
  <c r="G20" i="31"/>
  <c r="J12" i="31" s="1"/>
  <c r="I20" i="31"/>
  <c r="J11" i="31" s="1"/>
  <c r="G21" i="31"/>
  <c r="I21" i="31"/>
  <c r="G22" i="31"/>
  <c r="I22" i="31"/>
  <c r="G23" i="31"/>
  <c r="I23" i="31"/>
  <c r="G24" i="31"/>
  <c r="I24" i="31"/>
  <c r="G25" i="31"/>
  <c r="I25" i="31"/>
  <c r="G26" i="31"/>
  <c r="I26" i="31"/>
  <c r="G27" i="31"/>
  <c r="I27" i="31"/>
  <c r="G28" i="31"/>
  <c r="I28" i="31"/>
  <c r="G29" i="31"/>
  <c r="I29" i="31"/>
  <c r="G30" i="31"/>
  <c r="I30" i="31"/>
  <c r="G31" i="31"/>
  <c r="I31" i="31"/>
  <c r="G32" i="31"/>
  <c r="I32" i="31"/>
  <c r="G33" i="31"/>
  <c r="I33" i="31"/>
  <c r="G34" i="31"/>
  <c r="I34" i="31"/>
  <c r="G35" i="31"/>
  <c r="I35" i="31"/>
  <c r="G36" i="31"/>
  <c r="I36" i="31"/>
  <c r="G37" i="31"/>
  <c r="I37" i="31"/>
  <c r="G38" i="31"/>
  <c r="I38" i="31"/>
  <c r="G39" i="31"/>
  <c r="I39" i="31"/>
  <c r="G40" i="31"/>
  <c r="I40" i="31"/>
  <c r="G41" i="31"/>
  <c r="I41" i="31"/>
  <c r="G42" i="31"/>
  <c r="I42" i="31"/>
  <c r="G43" i="31"/>
  <c r="I43" i="31"/>
  <c r="G44" i="31"/>
  <c r="I44" i="31"/>
  <c r="G45" i="31"/>
  <c r="I45" i="31"/>
  <c r="G46" i="31"/>
  <c r="I46" i="31"/>
  <c r="G47" i="31"/>
  <c r="I47" i="31"/>
  <c r="G48" i="31"/>
  <c r="I48" i="31"/>
  <c r="G49" i="31"/>
  <c r="I49" i="31"/>
  <c r="G50" i="31"/>
  <c r="I50" i="31"/>
  <c r="G51" i="31"/>
  <c r="I51" i="31"/>
  <c r="G52" i="31"/>
  <c r="I52" i="31"/>
  <c r="G53" i="31"/>
  <c r="I53" i="31"/>
  <c r="G54" i="31"/>
  <c r="I54" i="31"/>
  <c r="G55" i="31"/>
  <c r="I55" i="31"/>
  <c r="F38" i="30"/>
  <c r="F37" i="30"/>
  <c r="F36" i="30"/>
  <c r="F35" i="30"/>
  <c r="F34" i="30"/>
  <c r="F33" i="30"/>
  <c r="F32" i="30"/>
  <c r="F31" i="30"/>
  <c r="F30" i="30"/>
  <c r="F29" i="30"/>
  <c r="F28" i="30"/>
  <c r="F27" i="30"/>
  <c r="F26" i="30"/>
  <c r="F25" i="30"/>
  <c r="F24" i="30"/>
  <c r="F23" i="30"/>
  <c r="F22" i="30"/>
  <c r="F21" i="30"/>
  <c r="F20" i="30"/>
  <c r="F19" i="30"/>
  <c r="M10" i="30"/>
  <c r="J10" i="30" s="1"/>
  <c r="I36" i="33" l="1"/>
  <c r="J36" i="33" s="1"/>
  <c r="K36" i="33" s="1"/>
  <c r="I44" i="33"/>
  <c r="J44" i="33" s="1"/>
  <c r="K44" i="33" s="1"/>
  <c r="I52" i="33"/>
  <c r="J52" i="33" s="1"/>
  <c r="K52" i="33" s="1"/>
  <c r="I30" i="33"/>
  <c r="J30" i="33" s="1"/>
  <c r="K30" i="33" s="1"/>
  <c r="I46" i="33"/>
  <c r="J46" i="33" s="1"/>
  <c r="K46" i="33" s="1"/>
  <c r="I54" i="33"/>
  <c r="J54" i="33" s="1"/>
  <c r="K54" i="33" s="1"/>
  <c r="I38" i="33"/>
  <c r="J38" i="33" s="1"/>
  <c r="K38" i="33" s="1"/>
  <c r="I32" i="33"/>
  <c r="J32" i="33" s="1"/>
  <c r="K32" i="33" s="1"/>
  <c r="L32" i="33"/>
  <c r="L40" i="33"/>
  <c r="I40" i="33"/>
  <c r="J40" i="33" s="1"/>
  <c r="K40" i="33" s="1"/>
  <c r="I56" i="33"/>
  <c r="J56" i="33" s="1"/>
  <c r="K56" i="33" s="1"/>
  <c r="L48" i="33"/>
  <c r="I48" i="33"/>
  <c r="J48" i="33" s="1"/>
  <c r="K48" i="33" s="1"/>
  <c r="L49" i="33"/>
  <c r="I34" i="33"/>
  <c r="J34" i="33" s="1"/>
  <c r="K34" i="33" s="1"/>
  <c r="I42" i="33"/>
  <c r="J42" i="33" s="1"/>
  <c r="K42" i="33" s="1"/>
  <c r="L50" i="33"/>
  <c r="I50" i="33"/>
  <c r="J50" i="33" s="1"/>
  <c r="K50" i="33" s="1"/>
  <c r="I58" i="33"/>
  <c r="J58" i="33" s="1"/>
  <c r="K58" i="33" s="1"/>
  <c r="I35" i="33"/>
  <c r="J35" i="33" s="1"/>
  <c r="K35" i="33" s="1"/>
  <c r="I47" i="33"/>
  <c r="J47" i="33" s="1"/>
  <c r="K47" i="33" s="1"/>
  <c r="I37" i="33"/>
  <c r="J37" i="33" s="1"/>
  <c r="K37" i="33" s="1"/>
  <c r="I45" i="33"/>
  <c r="J45" i="33" s="1"/>
  <c r="K45" i="33" s="1"/>
  <c r="I49" i="33"/>
  <c r="J49" i="33" s="1"/>
  <c r="K49" i="33" s="1"/>
  <c r="I29" i="33"/>
  <c r="J29" i="33" s="1"/>
  <c r="K29" i="33" s="1"/>
  <c r="I39" i="33"/>
  <c r="J39" i="33" s="1"/>
  <c r="K39" i="33" s="1"/>
  <c r="I51" i="33"/>
  <c r="J51" i="33" s="1"/>
  <c r="K51" i="33" s="1"/>
  <c r="L31" i="33"/>
  <c r="L33" i="33"/>
  <c r="L41" i="33"/>
  <c r="L43" i="33"/>
  <c r="L53" i="33"/>
  <c r="L55" i="33"/>
  <c r="L57" i="33"/>
  <c r="J13" i="31"/>
  <c r="H13" i="31" s="1"/>
  <c r="L30" i="33" l="1"/>
  <c r="L42" i="33"/>
  <c r="L39" i="33"/>
  <c r="L35" i="33"/>
  <c r="L47" i="33"/>
  <c r="L37" i="33"/>
  <c r="L45" i="33"/>
  <c r="L34" i="33"/>
  <c r="L38" i="33"/>
  <c r="L51" i="33"/>
  <c r="L29" i="33"/>
  <c r="L52" i="33"/>
  <c r="L56" i="33"/>
  <c r="L54" i="33"/>
  <c r="L44" i="33"/>
  <c r="L58" i="33"/>
  <c r="L46" i="33"/>
  <c r="L36" i="33"/>
  <c r="I78" i="28" l="1"/>
  <c r="G63" i="28"/>
  <c r="G54" i="28"/>
  <c r="I39" i="28"/>
  <c r="G24" i="28"/>
  <c r="I22" i="25"/>
  <c r="I23" i="25"/>
  <c r="I24" i="25"/>
  <c r="I25" i="25"/>
  <c r="I26" i="25"/>
  <c r="I27" i="25"/>
  <c r="I28" i="25"/>
  <c r="I29"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H44" i="25"/>
  <c r="G59" i="27"/>
  <c r="G58" i="27"/>
  <c r="G57" i="27"/>
  <c r="G56" i="27"/>
  <c r="G55" i="27"/>
  <c r="G54" i="27"/>
  <c r="G53" i="27"/>
  <c r="G52" i="27"/>
  <c r="G51" i="27"/>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H26" i="25"/>
  <c r="H22" i="25"/>
  <c r="H59" i="25"/>
  <c r="H58" i="25"/>
  <c r="H57" i="25"/>
  <c r="H56" i="25"/>
  <c r="H55" i="25"/>
  <c r="H54" i="25"/>
  <c r="H52" i="25"/>
  <c r="H51" i="25"/>
  <c r="H50" i="25"/>
  <c r="H49" i="25"/>
  <c r="H48" i="25"/>
  <c r="H47" i="25"/>
  <c r="H46" i="25"/>
  <c r="H43" i="25"/>
  <c r="H42" i="25"/>
  <c r="H41" i="25"/>
  <c r="H40" i="25"/>
  <c r="H39" i="25"/>
  <c r="H38" i="25"/>
  <c r="H37" i="25"/>
  <c r="H36" i="25"/>
  <c r="H35" i="25"/>
  <c r="H34" i="25"/>
  <c r="H33" i="25"/>
  <c r="H32" i="25"/>
  <c r="H31" i="25"/>
  <c r="H30" i="25"/>
  <c r="H29" i="25"/>
  <c r="H28" i="25"/>
  <c r="H27" i="25"/>
  <c r="H25" i="25"/>
  <c r="H24" i="25"/>
  <c r="H23" i="25"/>
  <c r="G58" i="24"/>
  <c r="G57" i="24"/>
  <c r="G56" i="24"/>
  <c r="H56" i="24" s="1"/>
  <c r="H55" i="24"/>
  <c r="G55" i="24"/>
  <c r="G54" i="24"/>
  <c r="G53" i="24"/>
  <c r="G52" i="24"/>
  <c r="H52" i="24" s="1"/>
  <c r="H51" i="24"/>
  <c r="G51" i="24"/>
  <c r="G50" i="24"/>
  <c r="G49" i="24"/>
  <c r="G48" i="24"/>
  <c r="H48" i="24" s="1"/>
  <c r="H47" i="24"/>
  <c r="I47" i="24" s="1"/>
  <c r="J47" i="24" s="1"/>
  <c r="K47" i="24" s="1"/>
  <c r="G47" i="24"/>
  <c r="G46" i="24"/>
  <c r="G45" i="24"/>
  <c r="G44" i="24"/>
  <c r="H44" i="24" s="1"/>
  <c r="H43" i="24"/>
  <c r="G43" i="24"/>
  <c r="G42" i="24"/>
  <c r="G41" i="24"/>
  <c r="G40" i="24"/>
  <c r="H40" i="24" s="1"/>
  <c r="H39" i="24"/>
  <c r="I39" i="24" s="1"/>
  <c r="J39" i="24" s="1"/>
  <c r="K39" i="24" s="1"/>
  <c r="G39" i="24"/>
  <c r="G38" i="24"/>
  <c r="G37" i="24"/>
  <c r="G36" i="24"/>
  <c r="H36" i="24" s="1"/>
  <c r="H35" i="24"/>
  <c r="G35" i="24"/>
  <c r="G34" i="24"/>
  <c r="G33" i="24"/>
  <c r="G32" i="24"/>
  <c r="H32" i="24" s="1"/>
  <c r="H31" i="24"/>
  <c r="I31" i="24" s="1"/>
  <c r="J31" i="24" s="1"/>
  <c r="K31" i="24" s="1"/>
  <c r="G31" i="24"/>
  <c r="G30" i="24"/>
  <c r="G29" i="24"/>
  <c r="G25" i="22"/>
  <c r="F74" i="23"/>
  <c r="G74" i="23" s="1"/>
  <c r="G73" i="23"/>
  <c r="F73" i="23"/>
  <c r="F72" i="23"/>
  <c r="G72" i="23" s="1"/>
  <c r="G71" i="23"/>
  <c r="F71" i="23"/>
  <c r="F70" i="23"/>
  <c r="G70" i="23" s="1"/>
  <c r="G69" i="23"/>
  <c r="F69" i="23"/>
  <c r="F68" i="23"/>
  <c r="G68" i="23" s="1"/>
  <c r="G67" i="23"/>
  <c r="F67" i="23"/>
  <c r="F66" i="23"/>
  <c r="G66" i="23" s="1"/>
  <c r="G65" i="23"/>
  <c r="F65" i="23"/>
  <c r="F64" i="23"/>
  <c r="G64" i="23" s="1"/>
  <c r="G63" i="23"/>
  <c r="F63" i="23"/>
  <c r="F62" i="23"/>
  <c r="G62" i="23" s="1"/>
  <c r="F61" i="23"/>
  <c r="G61" i="23" s="1"/>
  <c r="F60" i="23"/>
  <c r="G60" i="23" s="1"/>
  <c r="G59" i="23"/>
  <c r="F59" i="23"/>
  <c r="F58" i="23"/>
  <c r="G58" i="23" s="1"/>
  <c r="F57" i="23"/>
  <c r="G57" i="23" s="1"/>
  <c r="F56" i="23"/>
  <c r="G56" i="23" s="1"/>
  <c r="G55" i="23"/>
  <c r="F55" i="23"/>
  <c r="F54" i="23"/>
  <c r="G54" i="23" s="1"/>
  <c r="F53" i="23"/>
  <c r="G53" i="23" s="1"/>
  <c r="F52" i="23"/>
  <c r="G52" i="23" s="1"/>
  <c r="G51" i="23"/>
  <c r="F51" i="23"/>
  <c r="F50" i="23"/>
  <c r="G50" i="23" s="1"/>
  <c r="F49" i="23"/>
  <c r="G49" i="23" s="1"/>
  <c r="F48" i="23"/>
  <c r="G48" i="23" s="1"/>
  <c r="G47" i="23"/>
  <c r="F47" i="23"/>
  <c r="F46" i="23"/>
  <c r="G46" i="23" s="1"/>
  <c r="F45" i="23"/>
  <c r="G45" i="23" s="1"/>
  <c r="F44" i="23"/>
  <c r="G44" i="23" s="1"/>
  <c r="G43" i="23"/>
  <c r="F43" i="23"/>
  <c r="F42" i="23"/>
  <c r="G42" i="23" s="1"/>
  <c r="F41" i="23"/>
  <c r="G41" i="23" s="1"/>
  <c r="F40" i="23"/>
  <c r="G40" i="23" s="1"/>
  <c r="G39" i="23"/>
  <c r="F39" i="23"/>
  <c r="F38" i="23"/>
  <c r="G38" i="23" s="1"/>
  <c r="F37" i="23"/>
  <c r="G37" i="23" s="1"/>
  <c r="F36" i="23"/>
  <c r="G36" i="23" s="1"/>
  <c r="G35" i="23"/>
  <c r="F35" i="23"/>
  <c r="F34" i="23"/>
  <c r="G34" i="23" s="1"/>
  <c r="F33" i="23"/>
  <c r="G33" i="23" s="1"/>
  <c r="F32" i="23"/>
  <c r="G32" i="23" s="1"/>
  <c r="G31" i="23"/>
  <c r="F31" i="23"/>
  <c r="F30" i="23"/>
  <c r="G30" i="23" s="1"/>
  <c r="F29" i="23"/>
  <c r="G29" i="23" s="1"/>
  <c r="F28" i="23"/>
  <c r="G28" i="23" s="1"/>
  <c r="G27" i="23"/>
  <c r="F27" i="23"/>
  <c r="F26" i="23"/>
  <c r="G26" i="23" s="1"/>
  <c r="F25" i="23"/>
  <c r="G25" i="23" s="1"/>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H45" i="25" l="1"/>
  <c r="H53" i="25"/>
  <c r="I52" i="24"/>
  <c r="J52" i="24" s="1"/>
  <c r="K52" i="24" s="1"/>
  <c r="I48" i="24"/>
  <c r="J48" i="24" s="1"/>
  <c r="K48" i="24" s="1"/>
  <c r="I36" i="24"/>
  <c r="J36" i="24" s="1"/>
  <c r="K36" i="24" s="1"/>
  <c r="I40" i="24"/>
  <c r="J40" i="24" s="1"/>
  <c r="K40" i="24" s="1"/>
  <c r="I56" i="24"/>
  <c r="J56" i="24" s="1"/>
  <c r="K56" i="24" s="1"/>
  <c r="L56" i="24" s="1"/>
  <c r="I44" i="24"/>
  <c r="J44" i="24" s="1"/>
  <c r="K44" i="24" s="1"/>
  <c r="L44" i="24" s="1"/>
  <c r="I32" i="24"/>
  <c r="J32" i="24" s="1"/>
  <c r="K32" i="24" s="1"/>
  <c r="I35" i="24"/>
  <c r="J35" i="24" s="1"/>
  <c r="K35" i="24" s="1"/>
  <c r="L35" i="24" s="1"/>
  <c r="I43" i="24"/>
  <c r="J43" i="24" s="1"/>
  <c r="K43" i="24" s="1"/>
  <c r="L43" i="24" s="1"/>
  <c r="I55" i="24"/>
  <c r="J55" i="24" s="1"/>
  <c r="K55" i="24" s="1"/>
  <c r="H30" i="24"/>
  <c r="H34" i="24"/>
  <c r="H38" i="24"/>
  <c r="H42" i="24"/>
  <c r="H46" i="24"/>
  <c r="H50" i="24"/>
  <c r="H54" i="24"/>
  <c r="H58" i="24"/>
  <c r="I51" i="24"/>
  <c r="J51" i="24" s="1"/>
  <c r="K51" i="24" s="1"/>
  <c r="H29" i="24"/>
  <c r="L31" i="24"/>
  <c r="H33" i="24"/>
  <c r="H37" i="24"/>
  <c r="L39" i="24"/>
  <c r="H41" i="24"/>
  <c r="H45" i="24"/>
  <c r="L47" i="24"/>
  <c r="H49" i="24"/>
  <c r="H53" i="24"/>
  <c r="H57" i="24"/>
  <c r="L32" i="24" l="1"/>
  <c r="I41" i="24"/>
  <c r="J41" i="24" s="1"/>
  <c r="K41" i="24" s="1"/>
  <c r="L41" i="24" s="1"/>
  <c r="I53" i="24"/>
  <c r="J53" i="24" s="1"/>
  <c r="K53" i="24" s="1"/>
  <c r="I38" i="24"/>
  <c r="J38" i="24" s="1"/>
  <c r="K38" i="24" s="1"/>
  <c r="I29" i="24"/>
  <c r="J29" i="24" s="1"/>
  <c r="K29" i="24" s="1"/>
  <c r="I45" i="24"/>
  <c r="J45" i="24" s="1"/>
  <c r="K45" i="24" s="1"/>
  <c r="L45" i="24" s="1"/>
  <c r="I58" i="24"/>
  <c r="J58" i="24" s="1"/>
  <c r="K58" i="24" s="1"/>
  <c r="I54" i="24"/>
  <c r="J54" i="24" s="1"/>
  <c r="K54" i="24" s="1"/>
  <c r="I49" i="24"/>
  <c r="J49" i="24" s="1"/>
  <c r="K49" i="24" s="1"/>
  <c r="I34" i="24"/>
  <c r="J34" i="24" s="1"/>
  <c r="K34" i="24" s="1"/>
  <c r="L34" i="24" s="1"/>
  <c r="L36" i="24"/>
  <c r="I50" i="24"/>
  <c r="J50" i="24" s="1"/>
  <c r="K50" i="24" s="1"/>
  <c r="L50" i="24" s="1"/>
  <c r="I37" i="24"/>
  <c r="J37" i="24" s="1"/>
  <c r="K37" i="24" s="1"/>
  <c r="L37" i="24" s="1"/>
  <c r="I46" i="24"/>
  <c r="J46" i="24" s="1"/>
  <c r="K46" i="24" s="1"/>
  <c r="L40" i="24"/>
  <c r="L52" i="24"/>
  <c r="I30" i="24"/>
  <c r="J30" i="24" s="1"/>
  <c r="K30" i="24" s="1"/>
  <c r="L30" i="24" s="1"/>
  <c r="I57" i="24"/>
  <c r="J57" i="24" s="1"/>
  <c r="K57" i="24" s="1"/>
  <c r="L57" i="24" s="1"/>
  <c r="I33" i="24"/>
  <c r="J33" i="24" s="1"/>
  <c r="K33" i="24" s="1"/>
  <c r="L33" i="24" s="1"/>
  <c r="I42" i="24"/>
  <c r="J42" i="24" s="1"/>
  <c r="K42" i="24" s="1"/>
  <c r="L42" i="24" s="1"/>
  <c r="L51" i="24"/>
  <c r="L55" i="24"/>
  <c r="L48" i="24"/>
  <c r="L54" i="24" l="1"/>
  <c r="L38" i="24"/>
  <c r="L58" i="24"/>
  <c r="L53" i="24"/>
  <c r="L46" i="24"/>
  <c r="L49" i="24"/>
  <c r="L29" i="24"/>
  <c r="D38" i="21"/>
  <c r="C38" i="21"/>
  <c r="D34" i="21"/>
  <c r="C34" i="21"/>
  <c r="D30" i="21"/>
  <c r="C30" i="21"/>
  <c r="D26" i="21"/>
  <c r="C26" i="21"/>
  <c r="L29" i="20"/>
  <c r="L37" i="20"/>
  <c r="L44" i="20"/>
  <c r="L45" i="20"/>
  <c r="L53" i="20"/>
  <c r="L56" i="20"/>
  <c r="L36" i="20"/>
  <c r="L52" i="20"/>
  <c r="L31" i="20"/>
  <c r="L38" i="20"/>
  <c r="L39" i="20"/>
  <c r="L46" i="20"/>
  <c r="L47" i="20"/>
  <c r="L54" i="20"/>
  <c r="L55" i="20"/>
  <c r="L57" i="20"/>
  <c r="L49" i="20"/>
  <c r="L48" i="20"/>
  <c r="L41" i="20"/>
  <c r="L40" i="20"/>
  <c r="L33" i="20"/>
  <c r="L32" i="20"/>
  <c r="L30" i="20" l="1"/>
  <c r="L58" i="20"/>
  <c r="L50" i="20"/>
  <c r="L42" i="20"/>
  <c r="L34" i="20"/>
  <c r="L51" i="20"/>
  <c r="L43" i="20"/>
  <c r="L35" i="20"/>
  <c r="C54" i="13"/>
  <c r="C50" i="13"/>
  <c r="C46" i="13"/>
  <c r="C42" i="13"/>
  <c r="C38" i="13"/>
  <c r="C34" i="13"/>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K19" i="17" l="1"/>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alcChain>
</file>

<file path=xl/sharedStrings.xml><?xml version="1.0" encoding="utf-8"?>
<sst xmlns="http://schemas.openxmlformats.org/spreadsheetml/2006/main" count="1920" uniqueCount="262">
  <si>
    <t>FUNCIONES LÓGICAS</t>
  </si>
  <si>
    <t>FUNCIÓN SI</t>
  </si>
  <si>
    <t>Cantidad</t>
  </si>
  <si>
    <t>Precio Total</t>
  </si>
  <si>
    <t>Precio Final</t>
  </si>
  <si>
    <t>Mes</t>
  </si>
  <si>
    <t>Precio unitario</t>
  </si>
  <si>
    <t>Descuento en monedas</t>
  </si>
  <si>
    <t>Enero</t>
  </si>
  <si>
    <t>Febrero</t>
  </si>
  <si>
    <t>Marzo</t>
  </si>
  <si>
    <t>Abril</t>
  </si>
  <si>
    <t>Mayo</t>
  </si>
  <si>
    <t>Junio</t>
  </si>
  <si>
    <t>Alcohol en Gel</t>
  </si>
  <si>
    <t>Toalla de papel</t>
  </si>
  <si>
    <t>Jabón Líquido</t>
  </si>
  <si>
    <t>Alcohol 70%</t>
  </si>
  <si>
    <t>Franelas</t>
  </si>
  <si>
    <t>Descuento</t>
  </si>
  <si>
    <t>Artículo</t>
  </si>
  <si>
    <t>Símbolo</t>
  </si>
  <si>
    <t>Función que realiza</t>
  </si>
  <si>
    <t>&gt;</t>
  </si>
  <si>
    <t>&lt;</t>
  </si>
  <si>
    <t>&lt;&gt;</t>
  </si>
  <si>
    <t>&gt;=</t>
  </si>
  <si>
    <t>&lt;=</t>
  </si>
  <si>
    <t>*</t>
  </si>
  <si>
    <t>/</t>
  </si>
  <si>
    <t>""</t>
  </si>
  <si>
    <t>Mayor</t>
  </si>
  <si>
    <t>Menor</t>
  </si>
  <si>
    <t>Diferente</t>
  </si>
  <si>
    <t>Mayor o igual</t>
  </si>
  <si>
    <t>Menor o igual</t>
  </si>
  <si>
    <t>Multiplicación</t>
  </si>
  <si>
    <t>División</t>
  </si>
  <si>
    <t>Nada o en blanco</t>
  </si>
  <si>
    <t>&amp;</t>
  </si>
  <si>
    <t>Concatenar</t>
  </si>
  <si>
    <t>La función SI es una de las funciones más populares de Excel y le permite realizar comparaciones lógicas entre un valor y un resultado que espera.
Por esto, una instrucción SI puede tener dos resultados. El primer resultado es si la comparación es Verdadera y el segundo si la comparación es Falsa.
Por ejemplo, =SI(C2="Sí",1,2) dice: SI(C2 = Sí, entonces devolver un 1, en caso contrario devolver un 2)</t>
  </si>
  <si>
    <t>SINTAXIS</t>
  </si>
  <si>
    <t>SI(prueba_lógica; valor_si_verdadero; [valor_si_falso])</t>
  </si>
  <si>
    <t>ARGUMENTOS</t>
  </si>
  <si>
    <t>El valor que quiere probar.</t>
  </si>
  <si>
    <r>
      <t>El valor que desea devuelto si el resultado de </t>
    </r>
    <r>
      <rPr>
        <b/>
        <i/>
        <sz val="10"/>
        <color rgb="FF1E1E1E"/>
        <rFont val="Tahoma"/>
        <family val="2"/>
      </rPr>
      <t>prueba_lógica</t>
    </r>
    <r>
      <rPr>
        <sz val="10"/>
        <color rgb="FF1E1E1E"/>
        <rFont val="Tahoma"/>
        <family val="2"/>
      </rPr>
      <t> es VERDADERO.</t>
    </r>
  </si>
  <si>
    <r>
      <t>El valor que desea devuelto si el resultado de </t>
    </r>
    <r>
      <rPr>
        <b/>
        <i/>
        <sz val="10"/>
        <color rgb="FF1E1E1E"/>
        <rFont val="Tahoma"/>
        <family val="2"/>
      </rPr>
      <t>prueba_lógica</t>
    </r>
    <r>
      <rPr>
        <sz val="10"/>
        <color rgb="FF1E1E1E"/>
        <rFont val="Tahoma"/>
        <family val="2"/>
      </rPr>
      <t> es FALSO.</t>
    </r>
  </si>
  <si>
    <r>
      <t>prueba_lógica</t>
    </r>
    <r>
      <rPr>
        <b/>
        <i/>
        <sz val="10"/>
        <color rgb="FF1E1E1E"/>
        <rFont val="Tahoma"/>
        <family val="2"/>
      </rPr>
      <t>(requerido)</t>
    </r>
  </si>
  <si>
    <r>
      <t>valor_si_verdadero</t>
    </r>
    <r>
      <rPr>
        <b/>
        <i/>
        <sz val="10"/>
        <color rgb="FF1E1E1E"/>
        <rFont val="Tahoma"/>
        <family val="2"/>
      </rPr>
      <t>    (requerido)</t>
    </r>
  </si>
  <si>
    <r>
      <t>valor_si_falso</t>
    </r>
    <r>
      <rPr>
        <b/>
        <i/>
        <sz val="10"/>
        <color rgb="FF1E1E1E"/>
        <rFont val="Tahoma"/>
        <family val="2"/>
      </rPr>
      <t>    (opcional)</t>
    </r>
  </si>
  <si>
    <t>DESCRIPCIÓN</t>
  </si>
  <si>
    <t>REPASO DE SÍMBOLOS</t>
  </si>
  <si>
    <t>Encuentra los símbolos en tu teclado</t>
  </si>
  <si>
    <t>FUNCIÓN SI (SIMPLE)</t>
  </si>
  <si>
    <t>No</t>
  </si>
  <si>
    <t>Si</t>
  </si>
  <si>
    <t>Corrección</t>
  </si>
  <si>
    <t>FUNCIÓN SI ANIDADA</t>
  </si>
  <si>
    <t>Calificación</t>
  </si>
  <si>
    <t>Bajo</t>
  </si>
  <si>
    <t>Aceptable</t>
  </si>
  <si>
    <t>Elevado</t>
  </si>
  <si>
    <t>EJEMPLO</t>
  </si>
  <si>
    <r>
      <t xml:space="preserve">Crea una fórmula que arroje como valor verdadero la palabra "Correcto" Si el valor colocado en la celda  es </t>
    </r>
    <r>
      <rPr>
        <b/>
        <sz val="11"/>
        <color theme="1"/>
        <rFont val="Calibri"/>
        <family val="2"/>
        <scheme val="minor"/>
      </rPr>
      <t>MAYOR</t>
    </r>
    <r>
      <rPr>
        <sz val="11"/>
        <color theme="1"/>
        <rFont val="Calibri"/>
        <family val="2"/>
        <scheme val="minor"/>
      </rPr>
      <t xml:space="preserve"> a 10, de lo contrario 
la fórmula debe arrojar como resultado "Valor incorrecto"</t>
    </r>
  </si>
  <si>
    <r>
      <t xml:space="preserve">Crea una fórmula que arroje como valor verdadero la palabra "Correcto" Si el valor colocado en la celda  es </t>
    </r>
    <r>
      <rPr>
        <b/>
        <sz val="11"/>
        <color theme="1"/>
        <rFont val="Calibri"/>
        <family val="2"/>
        <scheme val="minor"/>
      </rPr>
      <t>MENOR</t>
    </r>
    <r>
      <rPr>
        <sz val="11"/>
        <color theme="1"/>
        <rFont val="Calibri"/>
        <family val="2"/>
        <scheme val="minor"/>
      </rPr>
      <t xml:space="preserve"> a 10, de lo contrario 
la fórmula debe arrojar como resultado "Valor incorrecto"</t>
    </r>
  </si>
  <si>
    <r>
      <t xml:space="preserve">Crea una fórmula que arroje como valor verdadero la palabra "Correcto" Si el valor colocado en la celda  es </t>
    </r>
    <r>
      <rPr>
        <b/>
        <sz val="11"/>
        <color theme="1"/>
        <rFont val="Calibri"/>
        <family val="2"/>
        <scheme val="minor"/>
      </rPr>
      <t>MAYOR O IGUAL</t>
    </r>
    <r>
      <rPr>
        <sz val="11"/>
        <color theme="1"/>
        <rFont val="Calibri"/>
        <family val="2"/>
        <scheme val="minor"/>
      </rPr>
      <t xml:space="preserve"> a 10, de lo contrario 
la fórmula debe arrojar como resultado "Valor incorrecto"</t>
    </r>
  </si>
  <si>
    <r>
      <t xml:space="preserve">Crea una fórmula que arroje como valor verdadero la palabra "Correcto" Si el valor colocado en la celda  es </t>
    </r>
    <r>
      <rPr>
        <b/>
        <sz val="11"/>
        <color theme="1"/>
        <rFont val="Calibri"/>
        <family val="2"/>
        <scheme val="minor"/>
      </rPr>
      <t>MENOR O IGUAL</t>
    </r>
    <r>
      <rPr>
        <sz val="11"/>
        <color theme="1"/>
        <rFont val="Calibri"/>
        <family val="2"/>
        <scheme val="minor"/>
      </rPr>
      <t xml:space="preserve"> a 10, de lo contrario 
la fórmula debe arrojar como resultado "Valor incorrecto"</t>
    </r>
  </si>
  <si>
    <r>
      <t>Crea una fórmula que arroje como valor verdadero la palabra "Correcto" Si el valor colocado en la celda  es</t>
    </r>
    <r>
      <rPr>
        <b/>
        <sz val="11"/>
        <color theme="1"/>
        <rFont val="Calibri"/>
        <family val="2"/>
        <scheme val="minor"/>
      </rPr>
      <t xml:space="preserve"> DIFERENTE</t>
    </r>
    <r>
      <rPr>
        <sz val="11"/>
        <color theme="1"/>
        <rFont val="Calibri"/>
        <family val="2"/>
        <scheme val="minor"/>
      </rPr>
      <t xml:space="preserve">  a 10, de lo contrario 
la fórmula debe arrojar como resultado "Valor incorrecto"</t>
    </r>
  </si>
  <si>
    <r>
      <t>Crea una fórmula que arroje como valor verdadero la palabra "Correcto" Si el valor colocado en la celda  es</t>
    </r>
    <r>
      <rPr>
        <b/>
        <sz val="11"/>
        <color theme="1"/>
        <rFont val="Calibri"/>
        <family val="2"/>
        <scheme val="minor"/>
      </rPr>
      <t xml:space="preserve"> IGUAL</t>
    </r>
    <r>
      <rPr>
        <sz val="11"/>
        <color theme="1"/>
        <rFont val="Calibri"/>
        <family val="2"/>
        <scheme val="minor"/>
      </rPr>
      <t xml:space="preserve"> a 10, de lo contrario 
la fórmula debe arrojar como resultado "Valor incorrecto"</t>
    </r>
  </si>
  <si>
    <t xml:space="preserve">INTRODUCCIÓN </t>
  </si>
  <si>
    <t>FUNCIÓN SI.CONJUNTO</t>
  </si>
  <si>
    <t>CONDICIONALES</t>
  </si>
  <si>
    <r>
      <t xml:space="preserve">La función lógica </t>
    </r>
    <r>
      <rPr>
        <b/>
        <sz val="11"/>
        <color theme="1"/>
        <rFont val="Tahoma"/>
        <family val="2"/>
      </rPr>
      <t>Y</t>
    </r>
    <r>
      <rPr>
        <sz val="11"/>
        <color theme="1"/>
        <rFont val="Tahoma"/>
        <family val="2"/>
      </rPr>
      <t xml:space="preserve"> une dos o más valores lógicos y dentro de la función si se la coloca como prueba lógica. Para que el resultado sea verdadero </t>
    </r>
    <r>
      <rPr>
        <b/>
        <sz val="11"/>
        <color theme="1"/>
        <rFont val="Tahoma"/>
        <family val="2"/>
      </rPr>
      <t xml:space="preserve">TODOS LOS CRITERIOS DEBEN CUMPLIRSE. </t>
    </r>
  </si>
  <si>
    <r>
      <rPr>
        <sz val="11"/>
        <color rgb="FF1E1E1E"/>
        <rFont val="Tahoma"/>
        <family val="2"/>
      </rPr>
      <t xml:space="preserve">La función lógica </t>
    </r>
    <r>
      <rPr>
        <b/>
        <sz val="11"/>
        <color rgb="FF1E1E1E"/>
        <rFont val="Tahoma"/>
        <family val="2"/>
      </rPr>
      <t>O</t>
    </r>
    <r>
      <rPr>
        <sz val="11"/>
        <color rgb="FF1E1E1E"/>
        <rFont val="Tahoma"/>
        <family val="2"/>
      </rPr>
      <t xml:space="preserve"> une dos o más valores lógicos y dentro de la función si se la coloca como prueba lógica. Para que el resultado sea verdadero basta con que </t>
    </r>
    <r>
      <rPr>
        <b/>
        <sz val="11"/>
        <color rgb="FF1E1E1E"/>
        <rFont val="Tahoma"/>
        <family val="2"/>
      </rPr>
      <t>UN SOLO CRITERIO SEA VERDADERO.</t>
    </r>
  </si>
  <si>
    <r>
      <t>=SI(</t>
    </r>
    <r>
      <rPr>
        <b/>
        <sz val="11"/>
        <color rgb="FFFF0000"/>
        <rFont val="Tahoma"/>
        <family val="2"/>
      </rPr>
      <t>O</t>
    </r>
    <r>
      <rPr>
        <sz val="11"/>
        <color theme="1"/>
        <rFont val="Tahoma"/>
        <family val="2"/>
      </rPr>
      <t>(VALOR LÓGICO 1; VALOR LÓGICO 2…);VALOR VERDADERO;VALOR FALSO))</t>
    </r>
  </si>
  <si>
    <r>
      <t>=SI(</t>
    </r>
    <r>
      <rPr>
        <b/>
        <sz val="11"/>
        <color rgb="FFFF0000"/>
        <rFont val="Tahoma"/>
        <family val="2"/>
      </rPr>
      <t>Y</t>
    </r>
    <r>
      <rPr>
        <sz val="11"/>
        <color theme="1"/>
        <rFont val="Tahoma"/>
        <family val="2"/>
      </rPr>
      <t>(VALOR LÓGICO 1; VALOR LÓGICO 2…);VALOR VERDADERO;VALOR FALSO))</t>
    </r>
  </si>
  <si>
    <r>
      <t xml:space="preserve">FUNCIÓN </t>
    </r>
    <r>
      <rPr>
        <b/>
        <sz val="18"/>
        <color rgb="FFFF0000"/>
        <rFont val="Tahoma"/>
        <family val="2"/>
      </rPr>
      <t>Y</t>
    </r>
    <r>
      <rPr>
        <b/>
        <sz val="18"/>
        <color theme="1"/>
        <rFont val="Tahoma"/>
        <family val="2"/>
      </rPr>
      <t xml:space="preserve"> ANIDADA CON SI</t>
    </r>
  </si>
  <si>
    <r>
      <t xml:space="preserve">FUNCIÓN </t>
    </r>
    <r>
      <rPr>
        <b/>
        <sz val="18"/>
        <color rgb="FFFF0000"/>
        <rFont val="Tahoma"/>
        <family val="2"/>
      </rPr>
      <t>O</t>
    </r>
    <r>
      <rPr>
        <b/>
        <sz val="18"/>
        <color theme="1"/>
        <rFont val="Tahoma"/>
        <family val="2"/>
      </rPr>
      <t xml:space="preserve"> ANIDADA CON SI</t>
    </r>
  </si>
  <si>
    <r>
      <t xml:space="preserve">Si ambas celdas tienen valores mayores a 10, como valor </t>
    </r>
    <r>
      <rPr>
        <b/>
        <sz val="11"/>
        <color theme="1"/>
        <rFont val="Calibri"/>
        <family val="2"/>
        <scheme val="minor"/>
      </rPr>
      <t>VERDADERO</t>
    </r>
    <r>
      <rPr>
        <sz val="11"/>
        <color theme="1"/>
        <rFont val="Calibri"/>
        <family val="2"/>
        <scheme val="minor"/>
      </rPr>
      <t xml:space="preserve"> coloca correcto de lo contrario coloca </t>
    </r>
    <r>
      <rPr>
        <b/>
        <sz val="11"/>
        <color theme="1"/>
        <rFont val="Calibri"/>
        <family val="2"/>
        <scheme val="minor"/>
      </rPr>
      <t>FALSO.</t>
    </r>
    <r>
      <rPr>
        <sz val="11"/>
        <color theme="1"/>
        <rFont val="Calibri"/>
        <family val="2"/>
        <scheme val="minor"/>
      </rPr>
      <t xml:space="preserve">
</t>
    </r>
    <r>
      <rPr>
        <b/>
        <sz val="11"/>
        <color theme="1"/>
        <rFont val="Calibri"/>
        <family val="2"/>
        <scheme val="minor"/>
      </rPr>
      <t>FUNCIÓN SI(Y())</t>
    </r>
  </si>
  <si>
    <r>
      <t xml:space="preserve">Si ambas celdas tienen valores menores a 10, como valor </t>
    </r>
    <r>
      <rPr>
        <b/>
        <sz val="11"/>
        <color theme="1"/>
        <rFont val="Calibri"/>
        <family val="2"/>
        <scheme val="minor"/>
      </rPr>
      <t>VERDADERO</t>
    </r>
    <r>
      <rPr>
        <sz val="11"/>
        <color theme="1"/>
        <rFont val="Calibri"/>
        <family val="2"/>
        <scheme val="minor"/>
      </rPr>
      <t xml:space="preserve"> coloca correcto de lo contrario coloca </t>
    </r>
    <r>
      <rPr>
        <b/>
        <sz val="11"/>
        <color theme="1"/>
        <rFont val="Calibri"/>
        <family val="2"/>
        <scheme val="minor"/>
      </rPr>
      <t>FALSO.</t>
    </r>
    <r>
      <rPr>
        <sz val="11"/>
        <color theme="1"/>
        <rFont val="Calibri"/>
        <family val="2"/>
        <scheme val="minor"/>
      </rPr>
      <t xml:space="preserve">
</t>
    </r>
    <r>
      <rPr>
        <b/>
        <sz val="11"/>
        <color theme="1"/>
        <rFont val="Calibri"/>
        <family val="2"/>
        <scheme val="minor"/>
      </rPr>
      <t>FUNCIÓN SI(Y())</t>
    </r>
  </si>
  <si>
    <r>
      <t xml:space="preserve">Si una de las dos celdas tiene un valor superior a 10, como valor </t>
    </r>
    <r>
      <rPr>
        <b/>
        <sz val="11"/>
        <color theme="1"/>
        <rFont val="Calibri"/>
        <family val="2"/>
        <scheme val="minor"/>
      </rPr>
      <t>VERDADERO</t>
    </r>
    <r>
      <rPr>
        <sz val="11"/>
        <color theme="1"/>
        <rFont val="Calibri"/>
        <family val="2"/>
        <scheme val="minor"/>
      </rPr>
      <t xml:space="preserve"> coloca correcto de lo contrario coloca </t>
    </r>
    <r>
      <rPr>
        <b/>
        <sz val="11"/>
        <color theme="1"/>
        <rFont val="Calibri"/>
        <family val="2"/>
        <scheme val="minor"/>
      </rPr>
      <t>FALSO.</t>
    </r>
    <r>
      <rPr>
        <sz val="11"/>
        <color theme="1"/>
        <rFont val="Calibri"/>
        <family val="2"/>
        <scheme val="minor"/>
      </rPr>
      <t xml:space="preserve">
</t>
    </r>
    <r>
      <rPr>
        <b/>
        <sz val="11"/>
        <color theme="1"/>
        <rFont val="Calibri"/>
        <family val="2"/>
        <scheme val="minor"/>
      </rPr>
      <t>FUNCIÓN SI(O())</t>
    </r>
  </si>
  <si>
    <r>
      <t xml:space="preserve">Si una de las dos celdas tiene un valor superior a 10 o una de ellas es 0, como valor </t>
    </r>
    <r>
      <rPr>
        <b/>
        <sz val="11"/>
        <color theme="1"/>
        <rFont val="Calibri"/>
        <family val="2"/>
        <scheme val="minor"/>
      </rPr>
      <t>VERDADERO</t>
    </r>
    <r>
      <rPr>
        <sz val="11"/>
        <color theme="1"/>
        <rFont val="Calibri"/>
        <family val="2"/>
        <scheme val="minor"/>
      </rPr>
      <t xml:space="preserve"> coloca correcto de lo contrario coloca </t>
    </r>
    <r>
      <rPr>
        <b/>
        <sz val="11"/>
        <color theme="1"/>
        <rFont val="Calibri"/>
        <family val="2"/>
        <scheme val="minor"/>
      </rPr>
      <t>FALSO</t>
    </r>
    <r>
      <rPr>
        <sz val="11"/>
        <color theme="1"/>
        <rFont val="Calibri"/>
        <family val="2"/>
        <scheme val="minor"/>
      </rPr>
      <t xml:space="preserve">.
</t>
    </r>
    <r>
      <rPr>
        <b/>
        <sz val="11"/>
        <color theme="1"/>
        <rFont val="Calibri"/>
        <family val="2"/>
        <scheme val="minor"/>
      </rPr>
      <t>FUNCIÓN SI(O())</t>
    </r>
  </si>
  <si>
    <t>FUNCIÓN SI CON Y</t>
  </si>
  <si>
    <t>Créditos anteriores</t>
  </si>
  <si>
    <t>Crédito deseado</t>
  </si>
  <si>
    <t>CALIFICACIÓN</t>
  </si>
  <si>
    <t>CRÉDITO OTORGADO</t>
  </si>
  <si>
    <t>AAA</t>
  </si>
  <si>
    <t>AAB</t>
  </si>
  <si>
    <t>CORRECCIÓN</t>
  </si>
  <si>
    <t>Aprobado a Sola Firma</t>
  </si>
  <si>
    <t>Aprobado con Codeudor</t>
  </si>
  <si>
    <t>Rechazado</t>
  </si>
  <si>
    <t>Antigüedad</t>
  </si>
  <si>
    <t>Cargo</t>
  </si>
  <si>
    <t>Sucursal</t>
  </si>
  <si>
    <t>Obsequio</t>
  </si>
  <si>
    <t>Maria Ines Fossatti Abadie</t>
  </si>
  <si>
    <t>Gerente</t>
  </si>
  <si>
    <t>Central</t>
  </si>
  <si>
    <t>Raquel Elizabet Nicolari Abal</t>
  </si>
  <si>
    <t>Supervisor</t>
  </si>
  <si>
    <t>Asunción</t>
  </si>
  <si>
    <t>María Rosario Martinez Abalde</t>
  </si>
  <si>
    <t>Vendedor</t>
  </si>
  <si>
    <t>San Lorenzo</t>
  </si>
  <si>
    <t>Alberto Oscar Rochon Abalos</t>
  </si>
  <si>
    <t>Ariel Silva Abarno</t>
  </si>
  <si>
    <t>Winston Franklin Beloqui Abascal</t>
  </si>
  <si>
    <t>Pablo Daniel Schwarz Abdala</t>
  </si>
  <si>
    <t>Mercedes Maria Sosa Abdala</t>
  </si>
  <si>
    <t>Seguridad</t>
  </si>
  <si>
    <t>Jorge Maria De Maria Abin</t>
  </si>
  <si>
    <t>Atención al Cliente</t>
  </si>
  <si>
    <t>Alcides Hernandez Abreu</t>
  </si>
  <si>
    <t>Mirta Graciela Nuñez Abreu</t>
  </si>
  <si>
    <t>Sergio Bonilla Abreu</t>
  </si>
  <si>
    <t>Dorita Seade Abuchalja</t>
  </si>
  <si>
    <t>Hugo Jose Ferrari Achugar</t>
  </si>
  <si>
    <t>Jose Bartolome Madera Acosta</t>
  </si>
  <si>
    <t>Nelson Eduardo Martinez Acosta</t>
  </si>
  <si>
    <t>Juan Carlos Perez Acosta</t>
  </si>
  <si>
    <t>Martha Vanda Pereira Acosta</t>
  </si>
  <si>
    <t>Mabel Sosa Acosta</t>
  </si>
  <si>
    <t>Efrain Andres Cabrera Acuña</t>
  </si>
  <si>
    <t>Victor Esteban Gutierrez Acuña</t>
  </si>
  <si>
    <t>Gerardo Prospero Addiego</t>
  </si>
  <si>
    <t>Ernesto Sarasola Agazzi</t>
  </si>
  <si>
    <t>Stella Serrana Pereiro Aguerre</t>
  </si>
  <si>
    <t>Tabare Lombardo Aguerre</t>
  </si>
  <si>
    <t>Silvia Aguiar</t>
  </si>
  <si>
    <t>Claudio Martin Pais Aguilar</t>
  </si>
  <si>
    <t>Victor Hugo Aguilar Aguilar</t>
  </si>
  <si>
    <t>Jose Eduardo Corbo Aguiñaga</t>
  </si>
  <si>
    <t>Jose Maria Aguirre</t>
  </si>
  <si>
    <t>María Rosa Sepilov Aguirre</t>
  </si>
  <si>
    <t>Carlos Waldemar Daniele Aguirre</t>
  </si>
  <si>
    <t>Esteban Raul Rijo Agustoni</t>
  </si>
  <si>
    <t>Roberto Gomez Airaldi</t>
  </si>
  <si>
    <t>Edgardo Ramon Barcia Aizcorbe</t>
  </si>
  <si>
    <t>Denise Haifa Berhquet Akiki</t>
  </si>
  <si>
    <t>Miguel Angel Echeverry Alaniz</t>
  </si>
  <si>
    <t>Carlos Albisu</t>
  </si>
  <si>
    <t>Empleado</t>
  </si>
  <si>
    <t>FUNCIÓN SI CON O/Y</t>
  </si>
  <si>
    <t>SUMAS Y CUENTAS CONDICIONALES</t>
  </si>
  <si>
    <t>La función sumar si nos permite condicionar una suma teniendo en cuenta un solo criterio especiífico.</t>
  </si>
  <si>
    <t>Suma las ventas de la Sucursal de San Lorenzo</t>
  </si>
  <si>
    <t>Luque</t>
  </si>
  <si>
    <t>Ventas</t>
  </si>
  <si>
    <t>VENTAS SAN LORENZO</t>
  </si>
  <si>
    <r>
      <rPr>
        <b/>
        <sz val="11"/>
        <color rgb="FFFF0000"/>
        <rFont val="Tahoma"/>
        <family val="2"/>
      </rPr>
      <t>SUMAR.SI(rango, criterio, [rango_suma]</t>
    </r>
    <r>
      <rPr>
        <sz val="11"/>
        <color theme="1"/>
        <rFont val="Tahoma"/>
        <family val="2"/>
      </rPr>
      <t xml:space="preserve">)
</t>
    </r>
    <r>
      <rPr>
        <b/>
        <sz val="11"/>
        <color theme="1"/>
        <rFont val="Tahoma"/>
        <family val="2"/>
      </rPr>
      <t xml:space="preserve">RANGO: </t>
    </r>
    <r>
      <rPr>
        <sz val="11"/>
        <color theme="1"/>
        <rFont val="Tahoma"/>
        <family val="2"/>
      </rPr>
      <t>El rango de celdas que se desea evaluar según los criterios. Las celdas de cada rango deben ser números, nombres, matrices o referencias que contengan números. Los valores en blanco y de texto se ignoran</t>
    </r>
    <r>
      <rPr>
        <b/>
        <sz val="11"/>
        <color theme="1"/>
        <rFont val="Tahoma"/>
        <family val="2"/>
      </rPr>
      <t xml:space="preserve">. "DEBE COINCIDIR CON EL CRITERIO"
CRITERIO: </t>
    </r>
    <r>
      <rPr>
        <sz val="11"/>
        <color theme="1"/>
        <rFont val="Tahoma"/>
        <family val="2"/>
      </rPr>
      <t>Es el criterio en forma de número, expresión, referencia de celda, texto o función que determina las celdas que va a sumar.</t>
    </r>
    <r>
      <rPr>
        <b/>
        <sz val="11"/>
        <color theme="1"/>
        <rFont val="Tahoma"/>
        <family val="2"/>
      </rPr>
      <t xml:space="preserve">
RANGO DE SUMA</t>
    </r>
    <r>
      <rPr>
        <b/>
        <i/>
        <sz val="11"/>
        <color rgb="FFFF0000"/>
        <rFont val="Tahoma"/>
        <family val="2"/>
      </rPr>
      <t xml:space="preserve">(OPCIONAL) </t>
    </r>
    <r>
      <rPr>
        <b/>
        <sz val="11"/>
        <color theme="1"/>
        <rFont val="Tahoma"/>
        <family val="2"/>
      </rPr>
      <t xml:space="preserve">: </t>
    </r>
    <r>
      <rPr>
        <sz val="11"/>
        <color theme="1"/>
        <rFont val="Tahoma"/>
        <family val="2"/>
      </rPr>
      <t xml:space="preserve">Son las celdas reales que se sumarán, si es que desea sumar celdas a las ya especificadas en el argumento rango. Si omite el argumento rango_suma, Excel suma las celdas especificadas en el argumento rango 
</t>
    </r>
  </si>
  <si>
    <t>=SUMAR.SI(C25:C30;F25;D25:D30)</t>
  </si>
  <si>
    <r>
      <t xml:space="preserve">Existen en Excel funciones que ya engloban el </t>
    </r>
    <r>
      <rPr>
        <b/>
        <sz val="11"/>
        <color theme="1"/>
        <rFont val="Tahoma"/>
        <family val="2"/>
      </rPr>
      <t xml:space="preserve">"SI" </t>
    </r>
    <r>
      <rPr>
        <sz val="11"/>
        <color theme="1"/>
        <rFont val="Tahoma"/>
        <family val="2"/>
      </rPr>
      <t xml:space="preserve">por defecto. Entre ellas se encuentran las funciones de sumar.si, sumar.si.conjunto, contar.si, contar.si.conjunto y otras.
Todas estas funciones nos permiten realizar cálculos u operaciones matemáticas teniendo en cuenta ciertas condiciones.
</t>
    </r>
    <r>
      <rPr>
        <b/>
        <sz val="11"/>
        <color theme="1"/>
        <rFont val="Tahoma"/>
        <family val="2"/>
      </rPr>
      <t xml:space="preserve">EJEMPLO: </t>
    </r>
    <r>
      <rPr>
        <i/>
        <sz val="11"/>
        <rFont val="Tahoma"/>
        <family val="2"/>
      </rPr>
      <t xml:space="preserve">"Sumar las ventas realizadas en Junio", "Contar los empleados de la sucursal de San Lorenzo"; "Sumar las ventas mayores a Gs. 50.000.000 (meta) de la Sucursal de Asunción"
</t>
    </r>
    <r>
      <rPr>
        <b/>
        <sz val="11"/>
        <color theme="1"/>
        <rFont val="Tahoma"/>
        <family val="2"/>
      </rPr>
      <t>Antes de empezar con los ejercicios conoceremos la sintaxis de cada función.</t>
    </r>
  </si>
  <si>
    <r>
      <t xml:space="preserve">FUNCIÓN </t>
    </r>
    <r>
      <rPr>
        <b/>
        <sz val="18"/>
        <color rgb="FFFF0000"/>
        <rFont val="Tahoma"/>
        <family val="2"/>
      </rPr>
      <t>SUMAR.SI.CONJUNTO</t>
    </r>
  </si>
  <si>
    <r>
      <t xml:space="preserve">FUNCIÓN </t>
    </r>
    <r>
      <rPr>
        <b/>
        <sz val="18"/>
        <color rgb="FFFF0000"/>
        <rFont val="Tahoma"/>
        <family val="2"/>
      </rPr>
      <t>SUMAR.SI</t>
    </r>
  </si>
  <si>
    <t>Carlos</t>
  </si>
  <si>
    <t>Juan</t>
  </si>
  <si>
    <t>Suma las ventas de Carlos realizadas en la sucursal de San Lorenzo</t>
  </si>
  <si>
    <t>=SUMAR.SI.CONJUNTO(E40:E45;C40:C45;G40;D40:D45;H40)</t>
  </si>
  <si>
    <r>
      <t xml:space="preserve">SUMAR.SI.CONJUNTO(rango_suma; rango_criterios1; criterios1; [rango_criterios2; criterios2];...)
</t>
    </r>
    <r>
      <rPr>
        <b/>
        <sz val="11"/>
        <rFont val="Tahoma"/>
        <family val="2"/>
      </rPr>
      <t xml:space="preserve">RANGO DE SUMA: </t>
    </r>
    <r>
      <rPr>
        <sz val="11"/>
        <rFont val="Tahoma"/>
        <family val="2"/>
      </rPr>
      <t>Rango que desea sumar (Valor numérico, ventas)</t>
    </r>
    <r>
      <rPr>
        <b/>
        <sz val="11"/>
        <rFont val="Tahoma"/>
        <family val="2"/>
      </rPr>
      <t xml:space="preserve">
RANGO DE CRITERIOS 1: </t>
    </r>
    <r>
      <rPr>
        <sz val="11"/>
        <rFont val="Tahoma"/>
        <family val="2"/>
      </rPr>
      <t>Rango 1 de los criterios que desea sumar (Vendedor)</t>
    </r>
    <r>
      <rPr>
        <b/>
        <sz val="11"/>
        <rFont val="Tahoma"/>
        <family val="2"/>
      </rPr>
      <t xml:space="preserve">
CRITERIO 1: </t>
    </r>
    <r>
      <rPr>
        <sz val="11"/>
        <rFont val="Tahoma"/>
        <family val="2"/>
      </rPr>
      <t>Criterio que desea sumar, debe estar en el rango anteriormente seleccionado. Se puede escribir entre comillas o hacer referencia a una celda (Nombre del vendedor. Carlos.)</t>
    </r>
  </si>
  <si>
    <r>
      <t xml:space="preserve">FUNCIÓN </t>
    </r>
    <r>
      <rPr>
        <b/>
        <sz val="18"/>
        <color rgb="FFFF0000"/>
        <rFont val="Tahoma"/>
        <family val="2"/>
      </rPr>
      <t>CONTAR.SI</t>
    </r>
  </si>
  <si>
    <t>Esta función es parecida a las vistas anteriormente solo que esta nos arroja un recuento de acuerdo a unas condiciones determinadas</t>
  </si>
  <si>
    <r>
      <t xml:space="preserve">CONTAR.SI(rango;criterios)
</t>
    </r>
    <r>
      <rPr>
        <b/>
        <sz val="11"/>
        <rFont val="Tahoma"/>
        <family val="2"/>
      </rPr>
      <t xml:space="preserve">RANGO: </t>
    </r>
    <r>
      <rPr>
        <sz val="11"/>
        <rFont val="Tahoma"/>
        <family val="2"/>
      </rPr>
      <t>Rango que desea contar; Números, nombres, valores. (Sucursales)</t>
    </r>
    <r>
      <rPr>
        <b/>
        <sz val="11"/>
        <rFont val="Tahoma"/>
        <family val="2"/>
      </rPr>
      <t xml:space="preserve">
CRITERIO:</t>
    </r>
    <r>
      <rPr>
        <sz val="11"/>
        <rFont val="Tahoma"/>
        <family val="2"/>
      </rPr>
      <t xml:space="preserve"> Valor o condición lógica para realizar el recuento. (San Lorenzo)</t>
    </r>
  </si>
  <si>
    <t>Cuenta las ventas la cantidad de veces que se repite San Lorenzo.</t>
  </si>
  <si>
    <t>=CONTAR.SI(C54:C59;F54)</t>
  </si>
  <si>
    <t>Cuenta las ventas ventas mayores a 660</t>
  </si>
  <si>
    <t>&gt;660</t>
  </si>
  <si>
    <t>EJEMPLOS</t>
  </si>
  <si>
    <r>
      <t xml:space="preserve">FUNCIÓN </t>
    </r>
    <r>
      <rPr>
        <b/>
        <sz val="18"/>
        <color rgb="FFFF0000"/>
        <rFont val="Tahoma"/>
        <family val="2"/>
      </rPr>
      <t>CONTAR.SI.CONJUNTO</t>
    </r>
  </si>
  <si>
    <t>La función sumar.si.conjunto nos permite realizar sumas pero teniendo en cuenta más de un criterio.</t>
  </si>
  <si>
    <t>La función contar.si.conjunto nos permite realizar recuentos pero respetando condiciones determinadas</t>
  </si>
  <si>
    <r>
      <t xml:space="preserve">CONTAR.SI.CONJUNTO(rango_criterios1; criterios1, [rango_criterios2; criterios2];…)
</t>
    </r>
    <r>
      <rPr>
        <b/>
        <sz val="11"/>
        <rFont val="Tahoma"/>
        <family val="2"/>
      </rPr>
      <t xml:space="preserve">RANGO DE CRITERIOS 1: </t>
    </r>
    <r>
      <rPr>
        <sz val="11"/>
        <rFont val="Tahoma"/>
        <family val="2"/>
      </rPr>
      <t>Rango que desea CONTAR (Valor numérico, ventas)</t>
    </r>
    <r>
      <rPr>
        <b/>
        <sz val="11"/>
        <rFont val="Tahoma"/>
        <family val="2"/>
      </rPr>
      <t xml:space="preserve">
CRITERIO 1: </t>
    </r>
    <r>
      <rPr>
        <sz val="11"/>
        <rFont val="Tahoma"/>
        <family val="2"/>
      </rPr>
      <t>Criterio que desea CONTAR, debe estar en el rango anteriormente seleccionado. Se puede escribir entre comillas o hacer referencia a una celda (Nombre del vendedor. Carlos.)</t>
    </r>
  </si>
  <si>
    <t>Cuenta la cantidad de las ventas de Carlos realizadas en la sucursal de San Lorenzo</t>
  </si>
  <si>
    <t>=CONTAR.SI.CONJUNTO(C78:C83;G78;D78:D83;H78)</t>
  </si>
  <si>
    <t>Puntos Logrados</t>
  </si>
  <si>
    <t>Vendedor/a</t>
  </si>
  <si>
    <t>Cantidad Vendida</t>
  </si>
  <si>
    <t>Resultado</t>
  </si>
  <si>
    <t>Ruben Dario Alboa</t>
  </si>
  <si>
    <t>Mario Bernabe De Mello Albornoz</t>
  </si>
  <si>
    <t>Yamandu Sanchez Alcantara</t>
  </si>
  <si>
    <t>Nilson Angel Barrio Alcarraz</t>
  </si>
  <si>
    <t>Asucena Peña Alcina</t>
  </si>
  <si>
    <t>Luis Dini Aldabe</t>
  </si>
  <si>
    <t>Ricardo Dini Aldabe</t>
  </si>
  <si>
    <t>Daniel Pedrozza Aldecosea</t>
  </si>
  <si>
    <t>Miguel Cammarano Alegretti</t>
  </si>
  <si>
    <t>Jose Antonio Deaces Alem</t>
  </si>
  <si>
    <t>Humberto Ramàn Mendoza Alfaro</t>
  </si>
  <si>
    <t>Juan Carlos Chiappa Alfaro</t>
  </si>
  <si>
    <t>Maria Gabriela Rusiñol Algorta</t>
  </si>
  <si>
    <t>Felipe Jose Brit Algorta</t>
  </si>
  <si>
    <t>Veronica Vedain Alles</t>
  </si>
  <si>
    <t>María Luisa Blengio Almada</t>
  </si>
  <si>
    <t>Nestor Daniel Montans Almada</t>
  </si>
  <si>
    <t>Luis Leonardo Lemes Almagro</t>
  </si>
  <si>
    <t>Maria Graciela De Los Santos Almanza</t>
  </si>
  <si>
    <t>Silvana Jacquline Moreira Almeda</t>
  </si>
  <si>
    <t>Gerardo Andres De Nicola Amarilla</t>
  </si>
  <si>
    <t>Hugo Ariel Rocca Amaral</t>
  </si>
  <si>
    <t>Marcelo Chalela Amado</t>
  </si>
  <si>
    <t>Sylvia Aparicio Amado</t>
  </si>
  <si>
    <t>Fernando Fernandez Amado</t>
  </si>
  <si>
    <t>Juan Pablo Saralegui Alzugaray</t>
  </si>
  <si>
    <t>Marisa Daniela Fiorelli Alza</t>
  </si>
  <si>
    <t>Alvaro Martin Sastre Alza</t>
  </si>
  <si>
    <t>Eva Myrian Vila Alvez</t>
  </si>
  <si>
    <t>Ana Carolina Hourcade Alvez</t>
  </si>
  <si>
    <t>Americo Alvez</t>
  </si>
  <si>
    <t>Roque Gaston Viera Alvez</t>
  </si>
  <si>
    <t>Ruben Ari Viera Alvez</t>
  </si>
  <si>
    <t>Victor Ricardo Izquierdo Alvez</t>
  </si>
  <si>
    <t>Martha Elizabeth Grimon Alves De Simas</t>
  </si>
  <si>
    <t>Miguel Angel Ortiz Alves</t>
  </si>
  <si>
    <t>Antonio Alvarez</t>
  </si>
  <si>
    <t>Huberto Nilson Samudio Alvarez</t>
  </si>
  <si>
    <t>Gerardo Javier Escursell Alvarez</t>
  </si>
  <si>
    <t>Alicia Teresita Martinez Alvarez</t>
  </si>
  <si>
    <t>Hugo Saldias Alvarez</t>
  </si>
  <si>
    <t>Fernando Tomas Alonzo Alvarez</t>
  </si>
  <si>
    <t>Alejandro Izetta Alvarez</t>
  </si>
  <si>
    <t>Alfredo Bogliolo Alvarez</t>
  </si>
  <si>
    <t>Alvaro Bolivar Fernandez Alvarez</t>
  </si>
  <si>
    <t>Analia Corral Alvarez</t>
  </si>
  <si>
    <t>Juan Martin Mauvezin Alvarez</t>
  </si>
  <si>
    <t>Pablo Emiliano Lopez Alvarez</t>
  </si>
  <si>
    <t>Jorge Antonio Rodriguez Alvarez</t>
  </si>
  <si>
    <t>Luis Fernandez Alvarez</t>
  </si>
  <si>
    <t>Ramiro De La Fuente Alvarez</t>
  </si>
  <si>
    <t>Rosa M Casas Alpuy</t>
  </si>
  <si>
    <t>Mary Cristina Flumini Alonso</t>
  </si>
  <si>
    <t>Maria Jimena Hauw Alonso</t>
  </si>
  <si>
    <t>Maria Del Carmen Rodriguez Alonso</t>
  </si>
  <si>
    <t>Noemi Lydia Firpi Alonso</t>
  </si>
  <si>
    <t>Autocorrección de columna H</t>
  </si>
  <si>
    <t>Cantidad a entregar a cada hijo</t>
  </si>
  <si>
    <t>Autocorrección de columna F</t>
  </si>
  <si>
    <t>Cantidad a entregar al cónyuge</t>
  </si>
  <si>
    <t>Monto de seguro</t>
  </si>
  <si>
    <t>Número de hijos</t>
  </si>
  <si>
    <t>¿Tiene Cónyuge? (Sí= 1, No= 0)</t>
  </si>
  <si>
    <t>Nombre del asegurado</t>
  </si>
  <si>
    <t>FUNCIÓN SI CONDICIONAL Y</t>
  </si>
  <si>
    <t>SUMAS Y CUENTAS</t>
  </si>
  <si>
    <t>Sucursales</t>
  </si>
  <si>
    <t>Cantidad de Vendedores por sucursal</t>
  </si>
  <si>
    <t>Monto de venta por sucursal</t>
  </si>
  <si>
    <t>Autocorrección columna G</t>
  </si>
  <si>
    <t>Autocorrección columna H</t>
  </si>
  <si>
    <t>Nelson Ortigoza</t>
  </si>
  <si>
    <t>Roque Santa Cruz</t>
  </si>
  <si>
    <t>Martín Soloaga</t>
  </si>
  <si>
    <t>Aregua</t>
  </si>
  <si>
    <t>Higinio Duarte</t>
  </si>
  <si>
    <t>Capiatá</t>
  </si>
  <si>
    <t>Antonio Sanabria</t>
  </si>
  <si>
    <t>Ciudad del Este</t>
  </si>
  <si>
    <t>Carlos Perez</t>
  </si>
  <si>
    <t>Pedro Juan</t>
  </si>
  <si>
    <t>Foz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</si>
</sst>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C0A]\ #,##0"/>
  </numFmts>
  <fonts count="41" x14ac:knownFonts="1">
    <font>
      <sz val="11"/>
      <color theme="1"/>
      <name val="Calibri"/>
      <family val="2"/>
      <scheme val="minor"/>
    </font>
    <font>
      <sz val="8"/>
      <name val="Calibri"/>
      <family val="2"/>
      <scheme val="minor"/>
    </font>
    <font>
      <b/>
      <sz val="48"/>
      <color theme="0"/>
      <name val="Montserrat"/>
      <family val="3"/>
    </font>
    <font>
      <b/>
      <sz val="120"/>
      <color theme="0"/>
      <name val="Montserrat"/>
      <family val="3"/>
    </font>
    <font>
      <b/>
      <sz val="14"/>
      <color theme="0"/>
      <name val="Calibri"/>
      <family val="2"/>
      <scheme val="minor"/>
    </font>
    <font>
      <sz val="16"/>
      <color theme="1"/>
      <name val="Calibri"/>
      <family val="2"/>
      <scheme val="minor"/>
    </font>
    <font>
      <b/>
      <sz val="16"/>
      <color theme="0"/>
      <name val="Calibri"/>
      <family val="2"/>
      <scheme val="minor"/>
    </font>
    <font>
      <b/>
      <sz val="11"/>
      <color theme="1"/>
      <name val="Calibri"/>
      <family val="2"/>
      <scheme val="minor"/>
    </font>
    <font>
      <b/>
      <sz val="12"/>
      <color theme="1"/>
      <name val="Calibri"/>
      <family val="2"/>
      <scheme val="minor"/>
    </font>
    <font>
      <sz val="11"/>
      <color theme="1"/>
      <name val="Tahoma"/>
      <family val="2"/>
    </font>
    <font>
      <b/>
      <sz val="18"/>
      <color theme="1"/>
      <name val="Tahoma"/>
      <family val="2"/>
    </font>
    <font>
      <b/>
      <i/>
      <sz val="11"/>
      <color rgb="FF1E1E1E"/>
      <name val="Tahoma"/>
      <family val="2"/>
    </font>
    <font>
      <b/>
      <i/>
      <sz val="10"/>
      <color rgb="FF1E1E1E"/>
      <name val="Tahoma"/>
      <family val="2"/>
    </font>
    <font>
      <sz val="10"/>
      <color rgb="FF1E1E1E"/>
      <name val="Tahoma"/>
      <family val="2"/>
    </font>
    <font>
      <b/>
      <sz val="11"/>
      <color theme="1"/>
      <name val="Tahoma"/>
      <family val="2"/>
    </font>
    <font>
      <b/>
      <i/>
      <sz val="11"/>
      <color theme="1"/>
      <name val="Tahoma"/>
      <family val="2"/>
    </font>
    <font>
      <b/>
      <sz val="48"/>
      <color theme="0"/>
      <name val="Tahoma"/>
      <family val="2"/>
    </font>
    <font>
      <b/>
      <sz val="16"/>
      <color theme="0"/>
      <name val="Tahoma"/>
      <family val="2"/>
    </font>
    <font>
      <b/>
      <sz val="16"/>
      <color theme="1"/>
      <name val="Tahoma"/>
      <family val="2"/>
    </font>
    <font>
      <sz val="16"/>
      <color theme="1"/>
      <name val="Tahoma"/>
      <family val="2"/>
    </font>
    <font>
      <sz val="12"/>
      <color theme="1"/>
      <name val="Calibri"/>
      <family val="2"/>
      <scheme val="minor"/>
    </font>
    <font>
      <sz val="14"/>
      <color theme="1"/>
      <name val="Calibri"/>
      <family val="2"/>
      <scheme val="minor"/>
    </font>
    <font>
      <sz val="20"/>
      <color theme="1"/>
      <name val="Calibri"/>
      <family val="2"/>
      <scheme val="minor"/>
    </font>
    <font>
      <sz val="11"/>
      <color rgb="FF1E1E1E"/>
      <name val="Tahoma"/>
      <family val="2"/>
    </font>
    <font>
      <b/>
      <sz val="11"/>
      <color rgb="FF1E1E1E"/>
      <name val="Tahoma"/>
      <family val="2"/>
    </font>
    <font>
      <b/>
      <sz val="11"/>
      <color rgb="FFFF0000"/>
      <name val="Tahoma"/>
      <family val="2"/>
    </font>
    <font>
      <b/>
      <sz val="18"/>
      <color rgb="FFFF0000"/>
      <name val="Tahoma"/>
      <family val="2"/>
    </font>
    <font>
      <b/>
      <sz val="14"/>
      <color theme="0"/>
      <name val="Tahoma"/>
      <family val="2"/>
    </font>
    <font>
      <sz val="14"/>
      <color theme="1"/>
      <name val="Tahoma"/>
      <family val="2"/>
    </font>
    <font>
      <b/>
      <i/>
      <sz val="11"/>
      <color rgb="FFFF0000"/>
      <name val="Tahoma"/>
      <family val="2"/>
    </font>
    <font>
      <sz val="8"/>
      <color theme="1"/>
      <name val="Tahoma"/>
      <family val="2"/>
    </font>
    <font>
      <i/>
      <sz val="11"/>
      <name val="Tahoma"/>
      <family val="2"/>
    </font>
    <font>
      <b/>
      <sz val="11"/>
      <color theme="0"/>
      <name val="Calibri"/>
      <family val="2"/>
      <scheme val="minor"/>
    </font>
    <font>
      <sz val="11"/>
      <color theme="0"/>
      <name val="Calibri"/>
      <family val="2"/>
      <scheme val="minor"/>
    </font>
    <font>
      <b/>
      <sz val="11"/>
      <name val="Tahoma"/>
      <family val="2"/>
    </font>
    <font>
      <sz val="11"/>
      <name val="Tahoma"/>
      <family val="2"/>
    </font>
    <font>
      <b/>
      <sz val="36"/>
      <color theme="0"/>
      <name val="Tahoma"/>
      <family val="2"/>
    </font>
    <font>
      <b/>
      <sz val="24"/>
      <color theme="0"/>
      <name val="Montserrat"/>
      <family val="3"/>
    </font>
    <font>
      <b/>
      <sz val="36"/>
      <color theme="0"/>
      <name val="Calibri"/>
      <family val="2"/>
      <scheme val="minor"/>
    </font>
    <font>
      <sz val="36"/>
      <name val="Calibri"/>
      <family val="2"/>
      <scheme val="minor"/>
    </font>
    <font>
      <b/>
      <sz val="36"/>
      <color theme="0"/>
      <name val="Montserrat"/>
      <family val="3"/>
    </font>
  </fonts>
  <fills count="14">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them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95">
    <xf numFmtId="0" fontId="0" fillId="0" borderId="0" xfId="0"/>
    <xf numFmtId="0" fontId="0" fillId="2" borderId="0" xfId="0" applyFill="1"/>
    <xf numFmtId="0" fontId="0" fillId="3" borderId="0" xfId="0" applyFill="1"/>
    <xf numFmtId="0" fontId="0" fillId="2" borderId="0" xfId="0" applyFill="1" applyAlignment="1">
      <alignment horizontal="center" vertical="center"/>
    </xf>
    <xf numFmtId="3" fontId="0" fillId="2" borderId="0" xfId="0" applyNumberFormat="1" applyFill="1" applyAlignment="1">
      <alignment horizontal="center" vertical="center"/>
    </xf>
    <xf numFmtId="0" fontId="0" fillId="3" borderId="0" xfId="0" applyFill="1" applyAlignment="1">
      <alignment horizontal="center" vertical="center"/>
    </xf>
    <xf numFmtId="0" fontId="5" fillId="2" borderId="0" xfId="0" applyFont="1" applyFill="1"/>
    <xf numFmtId="0" fontId="0" fillId="3" borderId="0" xfId="0" applyFill="1" applyAlignment="1">
      <alignment vertical="top"/>
    </xf>
    <xf numFmtId="0" fontId="9" fillId="3" borderId="0" xfId="0" applyFont="1" applyFill="1" applyAlignment="1">
      <alignment vertical="top"/>
    </xf>
    <xf numFmtId="0" fontId="9" fillId="5" borderId="5" xfId="0" applyFont="1" applyFill="1" applyBorder="1" applyAlignment="1">
      <alignment horizontal="left" vertical="center" indent="2"/>
    </xf>
    <xf numFmtId="0" fontId="15" fillId="5" borderId="7" xfId="0" applyFont="1" applyFill="1" applyBorder="1" applyAlignment="1">
      <alignment vertical="center"/>
    </xf>
    <xf numFmtId="0" fontId="15" fillId="5" borderId="8" xfId="0" applyFont="1" applyFill="1" applyBorder="1" applyAlignment="1">
      <alignment vertical="center"/>
    </xf>
    <xf numFmtId="0" fontId="9" fillId="5" borderId="8" xfId="0" applyFont="1" applyFill="1" applyBorder="1" applyAlignment="1">
      <alignment vertical="center"/>
    </xf>
    <xf numFmtId="0" fontId="9" fillId="5" borderId="9" xfId="0" applyFont="1" applyFill="1" applyBorder="1" applyAlignment="1">
      <alignment horizontal="left" vertical="center" indent="2"/>
    </xf>
    <xf numFmtId="0" fontId="0" fillId="5" borderId="8" xfId="0" applyFill="1" applyBorder="1" applyAlignment="1">
      <alignment horizontal="left" vertical="center" indent="2"/>
    </xf>
    <xf numFmtId="0" fontId="9" fillId="5" borderId="8" xfId="0" applyFont="1" applyFill="1" applyBorder="1" applyAlignment="1">
      <alignment horizontal="left" vertical="center" indent="2"/>
    </xf>
    <xf numFmtId="0" fontId="9" fillId="5" borderId="10" xfId="0" applyFont="1" applyFill="1" applyBorder="1" applyAlignment="1">
      <alignment horizontal="left" vertical="center" indent="2"/>
    </xf>
    <xf numFmtId="0" fontId="15" fillId="5" borderId="11" xfId="0" applyFont="1" applyFill="1" applyBorder="1" applyAlignment="1">
      <alignment vertical="center"/>
    </xf>
    <xf numFmtId="0" fontId="15"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Border="1" applyAlignment="1">
      <alignment horizontal="left" vertical="center" indent="2"/>
    </xf>
    <xf numFmtId="0" fontId="9" fillId="5" borderId="0" xfId="0" applyFont="1" applyFill="1" applyBorder="1" applyAlignment="1">
      <alignment horizontal="left" vertical="center" indent="2"/>
    </xf>
    <xf numFmtId="0" fontId="9" fillId="5" borderId="12" xfId="0" applyFont="1" applyFill="1" applyBorder="1" applyAlignment="1">
      <alignment horizontal="left" vertical="center" indent="2"/>
    </xf>
    <xf numFmtId="0" fontId="15" fillId="5" borderId="13" xfId="0" applyFont="1" applyFill="1" applyBorder="1" applyAlignment="1">
      <alignment vertical="center"/>
    </xf>
    <xf numFmtId="0" fontId="15" fillId="5" borderId="14" xfId="0" applyFont="1" applyFill="1" applyBorder="1" applyAlignment="1">
      <alignment vertical="center"/>
    </xf>
    <xf numFmtId="0" fontId="9" fillId="5" borderId="14" xfId="0" applyFont="1" applyFill="1" applyBorder="1" applyAlignment="1">
      <alignment vertical="center"/>
    </xf>
    <xf numFmtId="0" fontId="9" fillId="5" borderId="15" xfId="0" applyFont="1" applyFill="1" applyBorder="1" applyAlignment="1">
      <alignment horizontal="left" vertical="center" indent="2"/>
    </xf>
    <xf numFmtId="0" fontId="0" fillId="5" borderId="14" xfId="0" applyFill="1" applyBorder="1" applyAlignment="1">
      <alignment horizontal="left" vertical="center" indent="2"/>
    </xf>
    <xf numFmtId="0" fontId="9" fillId="5" borderId="14" xfId="0" applyFont="1" applyFill="1" applyBorder="1" applyAlignment="1">
      <alignment horizontal="left" vertical="center" indent="2"/>
    </xf>
    <xf numFmtId="0" fontId="9" fillId="5" borderId="16" xfId="0" applyFont="1" applyFill="1" applyBorder="1" applyAlignment="1">
      <alignment horizontal="left" vertical="center" indent="2"/>
    </xf>
    <xf numFmtId="0" fontId="10" fillId="3" borderId="0" xfId="0" applyFont="1" applyFill="1" applyBorder="1" applyAlignment="1">
      <alignment horizontal="left" vertical="top"/>
    </xf>
    <xf numFmtId="0" fontId="17" fillId="4" borderId="17" xfId="0" applyFont="1" applyFill="1" applyBorder="1"/>
    <xf numFmtId="0" fontId="17" fillId="4" borderId="18" xfId="0" applyFont="1" applyFill="1" applyBorder="1"/>
    <xf numFmtId="0" fontId="18" fillId="3" borderId="19" xfId="0" applyFont="1" applyFill="1" applyBorder="1"/>
    <xf numFmtId="0" fontId="18" fillId="3" borderId="19" xfId="0" quotePrefix="1" applyFont="1" applyFill="1" applyBorder="1"/>
    <xf numFmtId="0" fontId="18" fillId="3" borderId="21" xfId="0" applyFont="1" applyFill="1" applyBorder="1"/>
    <xf numFmtId="0" fontId="19" fillId="3" borderId="20" xfId="0" applyFont="1" applyFill="1" applyBorder="1"/>
    <xf numFmtId="0" fontId="19" fillId="3" borderId="22" xfId="0" applyFont="1" applyFill="1" applyBorder="1"/>
    <xf numFmtId="0" fontId="10" fillId="3" borderId="4" xfId="0" applyFont="1" applyFill="1" applyBorder="1" applyAlignment="1">
      <alignment horizontal="left" vertical="top"/>
    </xf>
    <xf numFmtId="0" fontId="5" fillId="3" borderId="0" xfId="0" applyFont="1" applyFill="1"/>
    <xf numFmtId="0" fontId="0" fillId="4" borderId="0" xfId="0" applyFill="1"/>
    <xf numFmtId="0" fontId="16" fillId="2" borderId="0" xfId="0" applyFont="1" applyFill="1" applyAlignment="1">
      <alignment horizontal="center" vertical="center"/>
    </xf>
    <xf numFmtId="0" fontId="7" fillId="3" borderId="0" xfId="0" applyFont="1" applyFill="1"/>
    <xf numFmtId="0" fontId="4" fillId="6" borderId="0" xfId="0" applyFont="1" applyFill="1" applyAlignment="1">
      <alignment horizontal="center" vertical="center" wrapText="1"/>
    </xf>
    <xf numFmtId="3" fontId="0" fillId="2" borderId="0" xfId="0" applyNumberFormat="1" applyFill="1"/>
    <xf numFmtId="0" fontId="20" fillId="3" borderId="0" xfId="0" applyFont="1" applyFill="1" applyAlignment="1" applyProtection="1">
      <alignment horizontal="center" vertical="center"/>
      <protection hidden="1"/>
    </xf>
    <xf numFmtId="0" fontId="4" fillId="6" borderId="0" xfId="0" applyFont="1" applyFill="1" applyAlignment="1" applyProtection="1">
      <alignment horizontal="center" vertical="center" wrapText="1"/>
    </xf>
    <xf numFmtId="0" fontId="4" fillId="6" borderId="0" xfId="0" applyFont="1" applyFill="1" applyAlignment="1" applyProtection="1">
      <alignment horizontal="center" vertical="center"/>
    </xf>
    <xf numFmtId="0" fontId="8" fillId="7" borderId="0" xfId="0" applyFont="1" applyFill="1" applyProtection="1"/>
    <xf numFmtId="0" fontId="20" fillId="7" borderId="0" xfId="0" applyFont="1" applyFill="1" applyAlignment="1" applyProtection="1">
      <alignment horizontal="center" vertical="center"/>
    </xf>
    <xf numFmtId="0" fontId="20" fillId="7" borderId="0" xfId="0" applyFont="1" applyFill="1" applyAlignment="1" applyProtection="1">
      <alignment horizontal="left" vertical="top"/>
    </xf>
    <xf numFmtId="3" fontId="20" fillId="7" borderId="0" xfId="0" applyNumberFormat="1" applyFont="1" applyFill="1" applyAlignment="1" applyProtection="1">
      <alignment horizontal="center" vertical="center"/>
    </xf>
    <xf numFmtId="3" fontId="20" fillId="3" borderId="0" xfId="0" applyNumberFormat="1" applyFont="1" applyFill="1" applyAlignment="1" applyProtection="1">
      <alignment horizontal="center" vertical="center"/>
    </xf>
    <xf numFmtId="3" fontId="20" fillId="9" borderId="0" xfId="0" applyNumberFormat="1" applyFont="1" applyFill="1" applyAlignment="1" applyProtection="1">
      <alignment horizontal="center" vertical="center"/>
    </xf>
    <xf numFmtId="3" fontId="8" fillId="8" borderId="0" xfId="0" applyNumberFormat="1" applyFont="1" applyFill="1" applyAlignment="1" applyProtection="1">
      <alignment horizontal="center" vertical="center"/>
    </xf>
    <xf numFmtId="0" fontId="22" fillId="3" borderId="6" xfId="0" applyFont="1" applyFill="1" applyBorder="1" applyAlignment="1">
      <alignment horizontal="center"/>
    </xf>
    <xf numFmtId="0" fontId="9" fillId="3" borderId="0" xfId="0" applyFont="1" applyFill="1" applyAlignment="1">
      <alignment vertical="top" wrapText="1"/>
    </xf>
    <xf numFmtId="0" fontId="27" fillId="4" borderId="0" xfId="0" applyFont="1" applyFill="1" applyAlignment="1">
      <alignment horizontal="center" vertical="center"/>
    </xf>
    <xf numFmtId="0" fontId="27" fillId="4" borderId="0" xfId="0" applyFont="1" applyFill="1" applyAlignment="1">
      <alignment horizontal="center" vertical="center" wrapText="1"/>
    </xf>
    <xf numFmtId="0" fontId="28" fillId="3" borderId="2" xfId="0" applyFont="1" applyFill="1" applyBorder="1" applyAlignment="1">
      <alignment horizontal="center" vertical="center"/>
    </xf>
    <xf numFmtId="3" fontId="28" fillId="3" borderId="3" xfId="0" applyNumberFormat="1" applyFont="1" applyFill="1" applyBorder="1" applyAlignment="1">
      <alignment horizontal="center" vertical="center"/>
    </xf>
    <xf numFmtId="0" fontId="28" fillId="3" borderId="0" xfId="0" applyFont="1" applyFill="1" applyAlignment="1">
      <alignment horizontal="center" vertical="center"/>
    </xf>
    <xf numFmtId="0" fontId="16" fillId="2" borderId="0" xfId="0" applyFont="1" applyFill="1" applyAlignment="1">
      <alignment vertical="center"/>
    </xf>
    <xf numFmtId="0" fontId="28" fillId="0" borderId="0" xfId="0" applyFont="1" applyAlignment="1">
      <alignment horizontal="center"/>
    </xf>
    <xf numFmtId="0" fontId="6" fillId="4" borderId="24" xfId="0" applyFont="1" applyFill="1" applyBorder="1"/>
    <xf numFmtId="0" fontId="6" fillId="4" borderId="25" xfId="0" applyFont="1" applyFill="1" applyBorder="1"/>
    <xf numFmtId="0" fontId="6" fillId="4" borderId="26" xfId="0" applyFont="1" applyFill="1" applyBorder="1" applyAlignment="1">
      <alignment horizontal="center" vertical="center"/>
    </xf>
    <xf numFmtId="0" fontId="20" fillId="3" borderId="27" xfId="0" applyFont="1" applyFill="1" applyBorder="1"/>
    <xf numFmtId="0" fontId="20" fillId="3" borderId="1" xfId="0" applyFont="1" applyFill="1" applyBorder="1" applyAlignment="1">
      <alignment horizontal="center" vertical="center"/>
    </xf>
    <xf numFmtId="0" fontId="20" fillId="3" borderId="28" xfId="0" applyFont="1" applyFill="1" applyBorder="1"/>
    <xf numFmtId="0" fontId="20" fillId="3" borderId="29"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0" fillId="10" borderId="0" xfId="0" applyFill="1" applyAlignment="1">
      <alignment horizontal="center" vertical="center"/>
    </xf>
    <xf numFmtId="3" fontId="0" fillId="10" borderId="0" xfId="0" applyNumberFormat="1" applyFill="1" applyAlignment="1">
      <alignment horizontal="center" vertical="center"/>
    </xf>
    <xf numFmtId="0" fontId="21" fillId="3" borderId="11" xfId="0" applyFont="1" applyFill="1" applyBorder="1" applyAlignment="1"/>
    <xf numFmtId="0" fontId="21" fillId="3" borderId="0" xfId="0" applyFont="1" applyFill="1" applyBorder="1" applyAlignment="1"/>
    <xf numFmtId="0" fontId="0" fillId="3" borderId="6" xfId="0" applyFont="1" applyFill="1" applyBorder="1" applyAlignment="1">
      <alignment horizontal="center" vertical="center"/>
    </xf>
    <xf numFmtId="0" fontId="0" fillId="5" borderId="6" xfId="0" applyFont="1" applyFill="1" applyBorder="1" applyAlignment="1">
      <alignment horizontal="center" vertical="center"/>
    </xf>
    <xf numFmtId="0" fontId="7" fillId="3" borderId="0" xfId="0" applyFont="1" applyFill="1" applyAlignment="1">
      <alignment horizontal="center" vertical="center"/>
    </xf>
    <xf numFmtId="0" fontId="2" fillId="4" borderId="0" xfId="0" applyFont="1" applyFill="1" applyAlignment="1">
      <alignment horizontal="center" vertical="center"/>
    </xf>
    <xf numFmtId="0" fontId="3" fillId="2" borderId="0" xfId="0" applyFont="1" applyFill="1" applyAlignment="1">
      <alignment horizontal="center" vertical="center"/>
    </xf>
    <xf numFmtId="0" fontId="0" fillId="3" borderId="23" xfId="0" applyFill="1" applyBorder="1" applyAlignment="1">
      <alignment horizontal="left" wrapText="1"/>
    </xf>
    <xf numFmtId="0" fontId="21" fillId="5" borderId="11" xfId="0" applyFont="1" applyFill="1" applyBorder="1" applyAlignment="1">
      <alignment horizontal="center"/>
    </xf>
    <xf numFmtId="0" fontId="21" fillId="5" borderId="0" xfId="0" applyFont="1" applyFill="1" applyAlignment="1">
      <alignment horizontal="center"/>
    </xf>
    <xf numFmtId="0" fontId="0" fillId="3" borderId="0" xfId="0" applyFill="1" applyAlignment="1">
      <alignment horizontal="left" vertical="top" wrapText="1"/>
    </xf>
    <xf numFmtId="0" fontId="10" fillId="3" borderId="4" xfId="0" applyFont="1" applyFill="1" applyBorder="1" applyAlignment="1">
      <alignment horizontal="left" vertical="top"/>
    </xf>
    <xf numFmtId="0" fontId="16" fillId="4" borderId="0" xfId="0" applyFont="1" applyFill="1" applyAlignment="1">
      <alignment horizontal="center" vertical="center"/>
    </xf>
    <xf numFmtId="0" fontId="9" fillId="3" borderId="0" xfId="0" applyFont="1" applyFill="1" applyAlignment="1">
      <alignment horizontal="left" vertical="top" wrapText="1"/>
    </xf>
    <xf numFmtId="0" fontId="11" fillId="0" borderId="0" xfId="0" applyFont="1" applyAlignment="1">
      <alignment horizontal="left"/>
    </xf>
    <xf numFmtId="0" fontId="9" fillId="3" borderId="0" xfId="0" quotePrefix="1" applyFont="1" applyFill="1" applyAlignment="1">
      <alignment horizontal="left" vertical="top" wrapText="1"/>
    </xf>
    <xf numFmtId="0" fontId="21" fillId="5" borderId="0" xfId="0" applyFont="1" applyFill="1" applyBorder="1" applyAlignment="1">
      <alignment horizontal="center"/>
    </xf>
    <xf numFmtId="0" fontId="0" fillId="3" borderId="23" xfId="0" applyFill="1" applyBorder="1" applyAlignment="1">
      <alignment horizontal="left" vertical="top" wrapText="1"/>
    </xf>
    <xf numFmtId="0" fontId="24" fillId="0" borderId="0" xfId="0" applyFont="1" applyAlignment="1">
      <alignment horizontal="left" vertical="top" wrapText="1"/>
    </xf>
    <xf numFmtId="0" fontId="30" fillId="3" borderId="8" xfId="0" quotePrefix="1" applyFont="1" applyFill="1" applyBorder="1" applyAlignment="1">
      <alignment horizontal="center" vertical="top" wrapText="1"/>
    </xf>
    <xf numFmtId="0" fontId="9" fillId="3" borderId="0" xfId="0" applyFont="1" applyFill="1" applyAlignment="1">
      <alignment horizontal="left" vertical="top"/>
    </xf>
    <xf numFmtId="0" fontId="10" fillId="3" borderId="0" xfId="0" applyFont="1" applyFill="1" applyBorder="1" applyAlignment="1">
      <alignment horizontal="left" vertical="top"/>
    </xf>
    <xf numFmtId="0" fontId="7" fillId="3" borderId="14" xfId="0" applyFont="1" applyFill="1" applyBorder="1" applyAlignment="1">
      <alignment horizontal="left" vertical="center"/>
    </xf>
    <xf numFmtId="0" fontId="25" fillId="3" borderId="0" xfId="0" quotePrefix="1" applyFont="1" applyFill="1" applyAlignment="1">
      <alignment horizontal="left" vertical="top" wrapText="1"/>
    </xf>
    <xf numFmtId="0" fontId="23" fillId="0" borderId="0" xfId="0" applyFont="1" applyAlignment="1">
      <alignment horizontal="left" vertical="top" wrapText="1"/>
    </xf>
    <xf numFmtId="0" fontId="7" fillId="3" borderId="0" xfId="0" applyFont="1" applyFill="1" applyAlignment="1">
      <alignment horizontal="center"/>
    </xf>
    <xf numFmtId="0" fontId="0" fillId="3" borderId="0" xfId="0" applyFill="1" applyAlignment="1">
      <alignment horizontal="center"/>
    </xf>
    <xf numFmtId="0" fontId="7" fillId="3" borderId="0" xfId="0" applyFont="1" applyFill="1" applyAlignment="1">
      <alignment horizontal="left"/>
    </xf>
    <xf numFmtId="0" fontId="0" fillId="3" borderId="0" xfId="0" quotePrefix="1" applyFill="1"/>
    <xf numFmtId="0" fontId="0" fillId="8" borderId="6" xfId="0" applyFont="1" applyFill="1" applyBorder="1" applyAlignment="1">
      <alignment horizontal="center" vertical="center"/>
    </xf>
    <xf numFmtId="0" fontId="0" fillId="3" borderId="7"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36" fillId="4" borderId="7" xfId="0" applyFont="1" applyFill="1" applyBorder="1" applyAlignment="1">
      <alignment horizontal="center" vertical="center"/>
    </xf>
    <xf numFmtId="0" fontId="36" fillId="4" borderId="8" xfId="0" applyFont="1" applyFill="1" applyBorder="1" applyAlignment="1">
      <alignment horizontal="center" vertical="center"/>
    </xf>
    <xf numFmtId="0" fontId="36" fillId="4" borderId="10" xfId="0" applyFont="1" applyFill="1" applyBorder="1" applyAlignment="1">
      <alignment horizontal="center" vertical="center"/>
    </xf>
    <xf numFmtId="0" fontId="0" fillId="3" borderId="11" xfId="0" applyFill="1" applyBorder="1" applyAlignment="1">
      <alignment horizontal="center"/>
    </xf>
    <xf numFmtId="0" fontId="0" fillId="3" borderId="12" xfId="0" applyFill="1" applyBorder="1" applyAlignment="1">
      <alignment horizontal="center"/>
    </xf>
    <xf numFmtId="0" fontId="36" fillId="4" borderId="11" xfId="0" applyFont="1" applyFill="1" applyBorder="1" applyAlignment="1">
      <alignment horizontal="center" vertical="center"/>
    </xf>
    <xf numFmtId="0" fontId="36" fillId="4" borderId="0" xfId="0" applyFont="1" applyFill="1" applyAlignment="1">
      <alignment horizontal="center" vertical="center"/>
    </xf>
    <xf numFmtId="0" fontId="36" fillId="4" borderId="12" xfId="0" applyFont="1" applyFill="1" applyBorder="1" applyAlignment="1">
      <alignment horizontal="center" vertic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36" fillId="4" borderId="13"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16" xfId="0" applyFont="1" applyFill="1" applyBorder="1" applyAlignment="1">
      <alignment horizontal="center" vertical="center"/>
    </xf>
    <xf numFmtId="0" fontId="37" fillId="3" borderId="0" xfId="0" applyFont="1" applyFill="1"/>
    <xf numFmtId="0" fontId="17" fillId="4" borderId="7" xfId="0" applyFont="1" applyFill="1" applyBorder="1" applyAlignment="1">
      <alignment horizontal="center" vertical="center"/>
    </xf>
    <xf numFmtId="0" fontId="17" fillId="4" borderId="10"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6"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6" xfId="0" applyFont="1" applyFill="1" applyBorder="1" applyAlignment="1">
      <alignment horizontal="center" vertical="center"/>
    </xf>
    <xf numFmtId="0" fontId="32" fillId="11" borderId="1" xfId="0" applyFont="1" applyFill="1" applyBorder="1"/>
    <xf numFmtId="0" fontId="33" fillId="3" borderId="0" xfId="0" applyFont="1" applyFill="1"/>
    <xf numFmtId="0" fontId="0" fillId="5" borderId="1" xfId="0" applyFill="1" applyBorder="1" applyAlignment="1">
      <alignment horizontal="left" vertical="center"/>
    </xf>
    <xf numFmtId="164" fontId="0" fillId="5" borderId="1" xfId="0" applyNumberFormat="1" applyFill="1" applyBorder="1" applyAlignment="1">
      <alignment horizontal="center" vertical="center"/>
    </xf>
    <xf numFmtId="0" fontId="0" fillId="0" borderId="1" xfId="0" applyBorder="1" applyAlignment="1">
      <alignment horizontal="left" vertical="center"/>
    </xf>
    <xf numFmtId="0" fontId="33" fillId="3" borderId="0" xfId="0" quotePrefix="1" applyFont="1" applyFill="1" applyAlignment="1">
      <alignment horizontal="center" vertical="center"/>
    </xf>
    <xf numFmtId="0" fontId="39" fillId="3" borderId="0" xfId="0" applyFont="1" applyFill="1"/>
    <xf numFmtId="0" fontId="0" fillId="0" borderId="32" xfId="0" applyBorder="1" applyAlignment="1">
      <alignment horizontal="center" vertical="center"/>
    </xf>
    <xf numFmtId="164" fontId="0" fillId="3" borderId="1"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5" borderId="29" xfId="0" applyNumberForma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5" borderId="28" xfId="0" applyFill="1" applyBorder="1"/>
    <xf numFmtId="0" fontId="0" fillId="5" borderId="27" xfId="0" applyFill="1" applyBorder="1"/>
    <xf numFmtId="0" fontId="32" fillId="4" borderId="33"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25" xfId="0" applyFont="1" applyFill="1" applyBorder="1" applyAlignment="1">
      <alignment horizontal="center" vertical="center"/>
    </xf>
    <xf numFmtId="0" fontId="32" fillId="11" borderId="24"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5" xfId="0" applyFont="1" applyFill="1" applyBorder="1" applyAlignment="1">
      <alignment horizontal="center" vertical="center"/>
    </xf>
    <xf numFmtId="0" fontId="38" fillId="2" borderId="36"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40" fillId="4" borderId="16" xfId="0" applyFont="1" applyFill="1" applyBorder="1" applyAlignment="1">
      <alignment vertical="center"/>
    </xf>
    <xf numFmtId="0" fontId="40" fillId="4" borderId="14" xfId="0" applyFont="1" applyFill="1" applyBorder="1" applyAlignment="1">
      <alignment vertical="center"/>
    </xf>
    <xf numFmtId="0" fontId="0" fillId="3" borderId="14" xfId="0" applyFill="1" applyBorder="1"/>
    <xf numFmtId="0" fontId="0" fillId="3" borderId="13" xfId="0" applyFill="1" applyBorder="1"/>
    <xf numFmtId="0" fontId="40" fillId="4" borderId="12" xfId="0" applyFont="1" applyFill="1" applyBorder="1" applyAlignment="1">
      <alignment vertical="center"/>
    </xf>
    <xf numFmtId="0" fontId="40" fillId="4" borderId="0" xfId="0" applyFont="1" applyFill="1" applyAlignment="1">
      <alignment vertical="center"/>
    </xf>
    <xf numFmtId="0" fontId="0" fillId="3" borderId="11" xfId="0" applyFill="1" applyBorder="1"/>
    <xf numFmtId="0" fontId="40" fillId="4" borderId="10" xfId="0" applyFont="1" applyFill="1" applyBorder="1" applyAlignment="1">
      <alignment vertical="center"/>
    </xf>
    <xf numFmtId="0" fontId="40" fillId="4" borderId="8" xfId="0" applyFont="1" applyFill="1" applyBorder="1" applyAlignment="1">
      <alignment vertical="center"/>
    </xf>
    <xf numFmtId="0" fontId="0" fillId="3" borderId="8" xfId="0" applyFill="1" applyBorder="1"/>
    <xf numFmtId="0" fontId="0" fillId="3" borderId="7" xfId="0" applyFill="1" applyBorder="1"/>
    <xf numFmtId="0" fontId="40" fillId="4" borderId="7" xfId="0" applyFont="1" applyFill="1" applyBorder="1" applyAlignment="1">
      <alignment horizontal="center" vertical="center"/>
    </xf>
    <xf numFmtId="0" fontId="40" fillId="4" borderId="8" xfId="0" applyFont="1" applyFill="1" applyBorder="1" applyAlignment="1">
      <alignment horizontal="center" vertical="center"/>
    </xf>
    <xf numFmtId="0" fontId="40" fillId="4" borderId="10" xfId="0" applyFont="1" applyFill="1" applyBorder="1" applyAlignment="1">
      <alignment horizontal="center" vertical="center"/>
    </xf>
    <xf numFmtId="0" fontId="40" fillId="4" borderId="11" xfId="0" applyFont="1" applyFill="1" applyBorder="1" applyAlignment="1">
      <alignment horizontal="center" vertical="center"/>
    </xf>
    <xf numFmtId="0" fontId="40" fillId="4" borderId="0" xfId="0" applyFont="1" applyFill="1" applyAlignment="1">
      <alignment horizontal="center" vertical="center"/>
    </xf>
    <xf numFmtId="0" fontId="40" fillId="4" borderId="12" xfId="0" applyFont="1" applyFill="1" applyBorder="1" applyAlignment="1">
      <alignment horizontal="center" vertical="center"/>
    </xf>
    <xf numFmtId="0" fontId="40" fillId="4" borderId="13" xfId="0" applyFont="1" applyFill="1" applyBorder="1" applyAlignment="1">
      <alignment horizontal="center" vertical="center"/>
    </xf>
    <xf numFmtId="0" fontId="40" fillId="4" borderId="14" xfId="0" applyFont="1" applyFill="1" applyBorder="1" applyAlignment="1">
      <alignment horizontal="center" vertical="center"/>
    </xf>
    <xf numFmtId="0" fontId="40" fillId="4" borderId="1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6" xfId="0" applyFont="1" applyFill="1" applyBorder="1" applyAlignment="1">
      <alignment horizontal="center" vertical="center"/>
    </xf>
    <xf numFmtId="0" fontId="4" fillId="11" borderId="1" xfId="0" applyFont="1" applyFill="1" applyBorder="1" applyAlignment="1">
      <alignment horizontal="center" vertical="center" wrapText="1"/>
    </xf>
    <xf numFmtId="0" fontId="32" fillId="11" borderId="1" xfId="0" applyFont="1" applyFill="1" applyBorder="1" applyAlignment="1">
      <alignment horizontal="center" vertical="center"/>
    </xf>
    <xf numFmtId="0" fontId="32" fillId="11" borderId="1" xfId="0" applyFont="1" applyFill="1" applyBorder="1" applyAlignment="1">
      <alignment wrapText="1"/>
    </xf>
    <xf numFmtId="0" fontId="32" fillId="11"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0" fillId="12" borderId="1" xfId="0" applyFill="1" applyBorder="1" applyAlignment="1">
      <alignment horizontal="left" vertical="center"/>
    </xf>
    <xf numFmtId="0" fontId="0" fillId="13" borderId="1" xfId="0" applyFill="1" applyBorder="1" applyAlignment="1">
      <alignment horizontal="left" vertical="center"/>
    </xf>
    <xf numFmtId="0" fontId="0" fillId="5" borderId="1" xfId="0" applyFill="1" applyBorder="1" applyAlignment="1">
      <alignment horizontal="center" vertical="center"/>
    </xf>
    <xf numFmtId="0" fontId="0" fillId="3" borderId="1" xfId="0" applyFill="1" applyBorder="1" applyAlignment="1">
      <alignment horizontal="center" vertical="center"/>
    </xf>
  </cellXfs>
  <cellStyles count="1">
    <cellStyle name="Normal" xfId="0" builtinId="0"/>
  </cellStyles>
  <dxfs count="147">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b/>
        <i val="0"/>
        <strike val="0"/>
        <condense val="0"/>
        <extend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5"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0"/>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fill>
        <patternFill patternType="solid">
          <fgColor indexed="64"/>
          <bgColor theme="4" tint="0.79998168889431442"/>
        </patternFill>
      </fill>
      <protection locked="1" hidden="0"/>
    </dxf>
    <dxf>
      <font>
        <strike val="0"/>
        <outline val="0"/>
        <shadow val="0"/>
        <u val="none"/>
        <vertAlign val="baseline"/>
        <sz val="12"/>
        <color rgb="FF000000"/>
        <name val="Calibri"/>
        <family val="2"/>
        <scheme val="none"/>
      </font>
      <fill>
        <patternFill patternType="solid">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
      <font>
        <color rgb="FF006100"/>
      </font>
      <fill>
        <patternFill>
          <bgColor rgb="FFC6EFCE"/>
        </patternFill>
      </fill>
    </dxf>
    <dxf>
      <font>
        <color rgb="FF9C0006"/>
      </font>
      <fill>
        <patternFill>
          <bgColor rgb="FFFFC7CE"/>
        </patternFill>
      </fill>
    </dxf>
    <dxf>
      <font>
        <b/>
        <i val="0"/>
        <strike val="0"/>
        <condense val="0"/>
        <extend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5"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0"/>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7" tint="0.79998168889431442"/>
        </patternFill>
      </fill>
    </dxf>
    <dxf>
      <fill>
        <patternFill>
          <bgColor theme="5" tint="0.59996337778862885"/>
        </patternFill>
      </fill>
    </dxf>
    <dxf>
      <font>
        <color theme="0"/>
      </font>
      <fill>
        <patternFill>
          <bgColor theme="4"/>
        </patternFill>
      </fill>
    </dxf>
    <dxf>
      <font>
        <color auto="1"/>
      </font>
      <fill>
        <patternFill>
          <bgColor theme="8" tint="0.79998168889431442"/>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ill>
        <patternFill>
          <bgColor rgb="FFFFC7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7" tint="0.79998168889431442"/>
        </patternFill>
      </fill>
    </dxf>
    <dxf>
      <fill>
        <patternFill>
          <bgColor theme="5" tint="0.59996337778862885"/>
        </patternFill>
      </fill>
    </dxf>
    <dxf>
      <font>
        <color theme="0"/>
      </font>
      <fill>
        <patternFill>
          <bgColor theme="4"/>
        </patternFill>
      </fill>
    </dxf>
    <dxf>
      <font>
        <color auto="1"/>
      </font>
      <fill>
        <patternFill>
          <bgColor theme="8"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numFmt numFmtId="0" formatCode="Genera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64" formatCode="[$₲-3C0A]\ #,##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3C0A]\ #,##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3C0A]\ #,##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4" formatCode="[$₲-3C0A]\ #,##0"/>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Tahoma"/>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4"/>
        <color theme="1"/>
        <name val="Tahoma"/>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Tahoma"/>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Tahoma"/>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Tahoma"/>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strike val="0"/>
        <outline val="0"/>
        <shadow val="0"/>
        <u val="none"/>
        <vertAlign val="baseline"/>
        <sz val="14"/>
        <name val="Tahoma"/>
        <family val="2"/>
        <scheme val="none"/>
      </font>
    </dxf>
    <dxf>
      <font>
        <b/>
        <i val="0"/>
        <strike val="0"/>
        <condense val="0"/>
        <extend val="0"/>
        <outline val="0"/>
        <shadow val="0"/>
        <u val="none"/>
        <vertAlign val="baseline"/>
        <sz val="14"/>
        <color theme="0"/>
        <name val="Tahoma"/>
        <family val="2"/>
        <scheme val="none"/>
      </font>
      <fill>
        <patternFill patternType="solid">
          <fgColor indexed="64"/>
          <bgColor rgb="FFFF0066"/>
        </patternFill>
      </fill>
      <alignment horizontal="center" vertical="center" textRotation="0" wrapText="0" indent="0" justifyLastLine="0" shrinkToFit="0" readingOrder="0"/>
    </dxf>
    <dxf>
      <font>
        <sz val="12"/>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6"/>
        <color theme="0"/>
        <name val="Calibri"/>
        <family val="2"/>
        <scheme val="minor"/>
      </font>
      <fill>
        <patternFill patternType="solid">
          <fgColor indexed="64"/>
          <bgColor rgb="FFFF0066"/>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rgb="FF000000"/>
          <bgColor rgb="FFFFFFFF"/>
        </patternFill>
      </fill>
      <alignment horizontal="center" vertical="center" textRotation="0" wrapText="0" indent="0" justifyLastLine="0" shrinkToFit="0" readingOrder="0"/>
    </dxf>
    <dxf>
      <font>
        <sz val="12"/>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6"/>
        <color theme="0"/>
        <name val="Calibri"/>
        <family val="2"/>
        <scheme val="minor"/>
      </font>
      <fill>
        <patternFill patternType="solid">
          <fgColor indexed="64"/>
          <bgColor rgb="FFFF0066"/>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Tahoma"/>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4"/>
        <color theme="1"/>
        <name val="Tahoma"/>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Tahoma"/>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Tahoma"/>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Tahoma"/>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strike val="0"/>
        <outline val="0"/>
        <shadow val="0"/>
        <u val="none"/>
        <vertAlign val="baseline"/>
        <sz val="14"/>
        <name val="Tahoma"/>
        <family val="2"/>
        <scheme val="none"/>
      </font>
    </dxf>
    <dxf>
      <font>
        <b/>
        <i val="0"/>
        <strike val="0"/>
        <condense val="0"/>
        <extend val="0"/>
        <outline val="0"/>
        <shadow val="0"/>
        <u val="none"/>
        <vertAlign val="baseline"/>
        <sz val="14"/>
        <color theme="0"/>
        <name val="Tahoma"/>
        <family val="2"/>
        <scheme val="none"/>
      </font>
      <fill>
        <patternFill patternType="solid">
          <fgColor indexed="64"/>
          <bgColor rgb="FFFF0066"/>
        </patternFill>
      </fill>
      <alignment horizontal="center" vertical="center"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b/>
        <i val="0"/>
        <strike val="0"/>
        <condense val="0"/>
        <extend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5"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0"/>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fill>
        <patternFill patternType="solid">
          <fgColor indexed="64"/>
          <bgColor theme="4" tint="0.79998168889431442"/>
        </patternFill>
      </fill>
      <protection locked="1" hidden="0"/>
    </dxf>
    <dxf>
      <font>
        <strike val="0"/>
        <outline val="0"/>
        <shadow val="0"/>
        <u val="none"/>
        <vertAlign val="baseline"/>
        <sz val="12"/>
        <color rgb="FF000000"/>
        <name val="Calibri"/>
        <family val="2"/>
        <scheme val="none"/>
      </font>
      <fill>
        <patternFill patternType="solid">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b/>
        <i val="0"/>
        <strike val="0"/>
        <condense val="0"/>
        <extend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5"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0"/>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fill>
        <patternFill patternType="solid">
          <fgColor indexed="64"/>
          <bgColor theme="4" tint="0.79998168889431442"/>
        </patternFill>
      </fill>
      <protection locked="1" hidden="0"/>
    </dxf>
    <dxf>
      <font>
        <strike val="0"/>
        <outline val="0"/>
        <shadow val="0"/>
        <u val="none"/>
        <vertAlign val="baseline"/>
        <sz val="12"/>
        <color rgb="FF000000"/>
        <name val="Calibri"/>
        <family val="2"/>
        <scheme val="none"/>
      </font>
      <fill>
        <patternFill patternType="solid">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fill>
        <patternFill patternType="solid">
          <fgColor indexed="64"/>
          <bgColor theme="4" tint="0.79998168889431442"/>
        </patternFill>
      </fill>
      <protection locked="1" hidden="0"/>
    </dxf>
    <dxf>
      <font>
        <strike val="0"/>
        <outline val="0"/>
        <shadow val="0"/>
        <u val="none"/>
        <vertAlign val="baseline"/>
        <sz val="12"/>
        <color rgb="FF000000"/>
        <name val="Calibri"/>
        <family val="2"/>
        <scheme val="none"/>
      </font>
      <fill>
        <patternFill patternType="solid">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protection locked="1" hidden="1"/>
    </dxf>
    <dxf>
      <font>
        <b/>
        <strike val="0"/>
        <outline val="0"/>
        <shadow val="0"/>
        <u val="none"/>
        <vertAlign val="baseline"/>
        <sz val="12"/>
        <color theme="1"/>
        <name val="Calibri"/>
        <family val="2"/>
        <scheme val="minor"/>
      </font>
      <numFmt numFmtId="3" formatCode="#,##0"/>
      <fill>
        <patternFill patternType="solid">
          <fgColor indexed="64"/>
          <bgColor theme="7"/>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5"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0"/>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numFmt numFmtId="3" formatCode="#,##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strike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family val="2"/>
        <scheme val="minor"/>
      </font>
      <fill>
        <patternFill patternType="solid">
          <fgColor indexed="64"/>
          <bgColor theme="4" tint="0.79998168889431442"/>
        </patternFill>
      </fill>
      <protection locked="1" hidden="0"/>
    </dxf>
    <dxf>
      <font>
        <strike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0099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175259</xdr:rowOff>
    </xdr:from>
    <xdr:to>
      <xdr:col>2</xdr:col>
      <xdr:colOff>594360</xdr:colOff>
      <xdr:row>6</xdr:row>
      <xdr:rowOff>78876</xdr:rowOff>
    </xdr:to>
    <xdr:pic>
      <xdr:nvPicPr>
        <xdr:cNvPr id="2" name="Imagen 1">
          <a:extLst>
            <a:ext uri="{FF2B5EF4-FFF2-40B4-BE49-F238E27FC236}">
              <a16:creationId xmlns:a16="http://schemas.microsoft.com/office/drawing/2014/main" id="{FC76075A-1AE0-4544-95A4-AA8BF17C7D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121920" y="175259"/>
          <a:ext cx="2057400" cy="10008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8661</xdr:colOff>
      <xdr:row>6</xdr:row>
      <xdr:rowOff>121230</xdr:rowOff>
    </xdr:from>
    <xdr:to>
      <xdr:col>6</xdr:col>
      <xdr:colOff>1894114</xdr:colOff>
      <xdr:row>20</xdr:row>
      <xdr:rowOff>174172</xdr:rowOff>
    </xdr:to>
    <xdr:sp macro="" textlink="">
      <xdr:nvSpPr>
        <xdr:cNvPr id="2" name="CuadroTexto 1">
          <a:extLst>
            <a:ext uri="{FF2B5EF4-FFF2-40B4-BE49-F238E27FC236}">
              <a16:creationId xmlns:a16="http://schemas.microsoft.com/office/drawing/2014/main" id="{0C92E43E-72EC-4772-8ADA-AC67919E27DA}"/>
            </a:ext>
          </a:extLst>
        </xdr:cNvPr>
        <xdr:cNvSpPr txBox="1"/>
      </xdr:nvSpPr>
      <xdr:spPr>
        <a:xfrm>
          <a:off x="1891890" y="1231573"/>
          <a:ext cx="11508424" cy="251311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rtl="0"/>
          <a:r>
            <a:rPr lang="es-PY" sz="2000" b="1" i="0" baseline="0">
              <a:solidFill>
                <a:schemeClr val="dk1"/>
              </a:solidFill>
              <a:effectLst/>
              <a:latin typeface="+mn-lt"/>
              <a:ea typeface="+mn-ea"/>
              <a:cs typeface="+mn-cs"/>
            </a:rPr>
            <a:t>En una institución financiera se les otorga a los clientes créditos teniendo en cuenta ciertos criterios</a:t>
          </a:r>
          <a:endParaRPr lang="es-ES" sz="3200">
            <a:effectLst/>
          </a:endParaRPr>
        </a:p>
        <a:p>
          <a:pPr rtl="0"/>
          <a:r>
            <a:rPr lang="es-PY" sz="2000" b="1" i="0" baseline="0">
              <a:solidFill>
                <a:schemeClr val="dk1"/>
              </a:solidFill>
              <a:effectLst/>
              <a:latin typeface="+mn-lt"/>
              <a:ea typeface="+mn-ea"/>
              <a:cs typeface="+mn-cs"/>
            </a:rPr>
            <a:t>CRITERIOS</a:t>
          </a:r>
          <a:endParaRPr lang="es-ES" sz="3200">
            <a:effectLst/>
          </a:endParaRPr>
        </a:p>
        <a:p>
          <a:pPr rtl="0"/>
          <a:r>
            <a:rPr lang="es-PY" sz="2000" b="0" i="0" baseline="0">
              <a:solidFill>
                <a:schemeClr val="dk1"/>
              </a:solidFill>
              <a:effectLst/>
              <a:latin typeface="+mn-lt"/>
              <a:ea typeface="+mn-ea"/>
              <a:cs typeface="+mn-cs"/>
            </a:rPr>
            <a:t>- Si el cliente  cuenta con 3 o más creditos dentro de la institución </a:t>
          </a:r>
          <a:r>
            <a:rPr lang="es-PY" sz="2000" b="1" i="0" baseline="0">
              <a:solidFill>
                <a:schemeClr val="dk1"/>
              </a:solidFill>
              <a:effectLst/>
              <a:latin typeface="+mn-lt"/>
              <a:ea typeface="+mn-ea"/>
              <a:cs typeface="+mn-cs"/>
            </a:rPr>
            <a:t>y </a:t>
          </a:r>
          <a:r>
            <a:rPr lang="es-PY" sz="2000" b="0" i="0" baseline="0">
              <a:solidFill>
                <a:schemeClr val="dk1"/>
              </a:solidFill>
              <a:effectLst/>
              <a:latin typeface="+mn-lt"/>
              <a:ea typeface="+mn-ea"/>
              <a:cs typeface="+mn-cs"/>
            </a:rPr>
            <a:t>desea un monto entre 5 a 10 millones, </a:t>
          </a:r>
        </a:p>
        <a:p>
          <a:pPr rtl="0"/>
          <a:r>
            <a:rPr lang="es-PY" sz="2000" b="1" i="0" u="sng" baseline="0">
              <a:solidFill>
                <a:schemeClr val="dk1"/>
              </a:solidFill>
              <a:effectLst/>
              <a:latin typeface="+mn-lt"/>
              <a:ea typeface="+mn-ea"/>
              <a:cs typeface="+mn-cs"/>
            </a:rPr>
            <a:t>se le aprueba el crédito con codeudoría </a:t>
          </a:r>
          <a:r>
            <a:rPr lang="es-PY" sz="2000" b="0" i="0" baseline="0">
              <a:solidFill>
                <a:schemeClr val="dk1"/>
              </a:solidFill>
              <a:effectLst/>
              <a:latin typeface="+mn-lt"/>
              <a:ea typeface="+mn-ea"/>
              <a:cs typeface="+mn-cs"/>
            </a:rPr>
            <a:t>. (Escribe "Aprobado con Codeudor")</a:t>
          </a:r>
          <a:endParaRPr lang="es-ES" sz="3200">
            <a:effectLst/>
          </a:endParaRPr>
        </a:p>
        <a:p>
          <a:pPr rtl="0"/>
          <a:r>
            <a:rPr lang="es-PY" sz="2000" b="0" i="0" baseline="0">
              <a:solidFill>
                <a:schemeClr val="dk1"/>
              </a:solidFill>
              <a:effectLst/>
              <a:latin typeface="+mn-lt"/>
              <a:ea typeface="+mn-ea"/>
              <a:cs typeface="+mn-cs"/>
            </a:rPr>
            <a:t>- Si el cliente desea un crédito de 10 a 15 millones </a:t>
          </a:r>
          <a:r>
            <a:rPr lang="es-PY" sz="2000" b="1" i="0" baseline="0">
              <a:solidFill>
                <a:schemeClr val="dk1"/>
              </a:solidFill>
              <a:effectLst/>
              <a:latin typeface="+mn-lt"/>
              <a:ea typeface="+mn-ea"/>
              <a:cs typeface="+mn-cs"/>
            </a:rPr>
            <a:t>y </a:t>
          </a:r>
          <a:r>
            <a:rPr lang="es-PY" sz="2000" b="0" i="0" baseline="0">
              <a:solidFill>
                <a:schemeClr val="dk1"/>
              </a:solidFill>
              <a:effectLst/>
              <a:latin typeface="+mn-lt"/>
              <a:ea typeface="+mn-ea"/>
              <a:cs typeface="+mn-cs"/>
            </a:rPr>
            <a:t>tiene - 5 créditos anteriores o más y una calificación "AAA" </a:t>
          </a:r>
          <a:r>
            <a:rPr lang="es-PY" sz="2000" b="1" i="0" u="sng" baseline="0">
              <a:solidFill>
                <a:schemeClr val="dk1"/>
              </a:solidFill>
              <a:effectLst/>
              <a:latin typeface="+mn-lt"/>
              <a:ea typeface="+mn-ea"/>
              <a:cs typeface="+mn-cs"/>
            </a:rPr>
            <a:t>se le aprueba a sola firma</a:t>
          </a:r>
          <a:r>
            <a:rPr lang="es-PY" sz="2000" b="0" i="0" baseline="0">
              <a:solidFill>
                <a:schemeClr val="dk1"/>
              </a:solidFill>
              <a:effectLst/>
              <a:latin typeface="+mn-lt"/>
              <a:ea typeface="+mn-ea"/>
              <a:cs typeface="+mn-cs"/>
            </a:rPr>
            <a:t>. (Escribe "Aprobado a Sola Firma")        </a:t>
          </a:r>
          <a:endParaRPr lang="es-ES" sz="3200">
            <a:effectLst/>
          </a:endParaRPr>
        </a:p>
        <a:p>
          <a:pPr rtl="0"/>
          <a:r>
            <a:rPr lang="es-PY" sz="2000" b="0" i="0" baseline="0">
              <a:solidFill>
                <a:schemeClr val="dk1"/>
              </a:solidFill>
              <a:effectLst/>
              <a:latin typeface="+mn-lt"/>
              <a:ea typeface="+mn-ea"/>
              <a:cs typeface="+mn-cs"/>
            </a:rPr>
            <a:t>- En cualquier otras circunstancias se </a:t>
          </a:r>
          <a:r>
            <a:rPr lang="es-PY" sz="2000" b="1" i="0" baseline="0">
              <a:solidFill>
                <a:schemeClr val="dk1"/>
              </a:solidFill>
              <a:effectLst/>
              <a:latin typeface="+mn-lt"/>
              <a:ea typeface="+mn-ea"/>
              <a:cs typeface="+mn-cs"/>
            </a:rPr>
            <a:t>RECHAZA</a:t>
          </a:r>
          <a:r>
            <a:rPr lang="es-PY" sz="2000" b="0" i="0" baseline="0">
              <a:solidFill>
                <a:schemeClr val="dk1"/>
              </a:solidFill>
              <a:effectLst/>
              <a:latin typeface="+mn-lt"/>
              <a:ea typeface="+mn-ea"/>
              <a:cs typeface="+mn-cs"/>
            </a:rPr>
            <a:t>.(Escribe "Rechazado")</a:t>
          </a:r>
          <a:endParaRPr lang="es-ES" sz="3200">
            <a:effectLst/>
          </a:endParaRP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1A313348-66FD-42E4-A99E-F9BD397AE0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8661</xdr:colOff>
      <xdr:row>6</xdr:row>
      <xdr:rowOff>121230</xdr:rowOff>
    </xdr:from>
    <xdr:to>
      <xdr:col>9</xdr:col>
      <xdr:colOff>10160</xdr:colOff>
      <xdr:row>18</xdr:row>
      <xdr:rowOff>162560</xdr:rowOff>
    </xdr:to>
    <xdr:sp macro="" textlink="">
      <xdr:nvSpPr>
        <xdr:cNvPr id="2" name="CuadroTexto 1">
          <a:extLst>
            <a:ext uri="{FF2B5EF4-FFF2-40B4-BE49-F238E27FC236}">
              <a16:creationId xmlns:a16="http://schemas.microsoft.com/office/drawing/2014/main" id="{FCF6B06E-FD03-4144-B205-ACA5C1E56EC9}"/>
            </a:ext>
          </a:extLst>
        </xdr:cNvPr>
        <xdr:cNvSpPr txBox="1"/>
      </xdr:nvSpPr>
      <xdr:spPr>
        <a:xfrm>
          <a:off x="1888261" y="1218510"/>
          <a:ext cx="12945339" cy="21749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rtl="0"/>
          <a:r>
            <a:rPr lang="es-ES" sz="1800" b="1" baseline="0">
              <a:solidFill>
                <a:schemeClr val="dk1"/>
              </a:solidFill>
              <a:effectLst/>
              <a:latin typeface="+mn-lt"/>
              <a:ea typeface="+mn-ea"/>
              <a:cs typeface="+mn-cs"/>
            </a:rPr>
            <a:t>Determina el Obsequio de fin de año para cada trabajador según los siguientes criterios</a:t>
          </a:r>
          <a:endParaRPr lang="es-ES" sz="2000" b="1">
            <a:effectLst/>
          </a:endParaRPr>
        </a:p>
        <a:p>
          <a:pPr rtl="0"/>
          <a:r>
            <a:rPr lang="es-ES" sz="1800" b="0" baseline="0">
              <a:solidFill>
                <a:schemeClr val="dk1"/>
              </a:solidFill>
              <a:effectLst/>
              <a:latin typeface="+mn-lt"/>
              <a:ea typeface="+mn-ea"/>
              <a:cs typeface="+mn-cs"/>
            </a:rPr>
            <a:t>- Si el trabajador tiene una antiguedad menor o igual a 2 años o es del grupo de atención a clientes se les entregará una Canasta de Golosinas.</a:t>
          </a:r>
          <a:endParaRPr lang="es-ES" sz="3600" b="0">
            <a:effectLst/>
          </a:endParaRPr>
        </a:p>
        <a:p>
          <a:pPr rtl="0"/>
          <a:r>
            <a:rPr lang="es-ES" sz="1800" b="0" baseline="0">
              <a:solidFill>
                <a:schemeClr val="dk1"/>
              </a:solidFill>
              <a:effectLst/>
              <a:latin typeface="+mn-lt"/>
              <a:ea typeface="+mn-ea"/>
              <a:cs typeface="+mn-cs"/>
            </a:rPr>
            <a:t>- Si el trabajador es de la sucursal de Asunción y cuenta con una antiguedad mayor o igual a cuatro años o es Gerente se le entregara un Termo personalizado.</a:t>
          </a:r>
          <a:endParaRPr lang="es-ES" sz="3600" b="0">
            <a:effectLst/>
          </a:endParaRPr>
        </a:p>
        <a:p>
          <a:pPr rtl="0"/>
          <a:r>
            <a:rPr lang="es-ES" sz="1800" b="0" baseline="0">
              <a:solidFill>
                <a:schemeClr val="dk1"/>
              </a:solidFill>
              <a:effectLst/>
              <a:latin typeface="+mn-lt"/>
              <a:ea typeface="+mn-ea"/>
              <a:cs typeface="+mn-cs"/>
            </a:rPr>
            <a:t>- Si el trabajador es vendedor o supervisor  de la sede Central, se les entregará una Mochila para Notebook.</a:t>
          </a:r>
          <a:endParaRPr lang="es-ES" sz="3600" b="0">
            <a:effectLst/>
          </a:endParaRPr>
        </a:p>
        <a:p>
          <a:pPr rtl="0"/>
          <a:r>
            <a:rPr lang="es-ES" sz="1800" b="0" baseline="0">
              <a:solidFill>
                <a:schemeClr val="dk1"/>
              </a:solidFill>
              <a:effectLst/>
              <a:latin typeface="+mn-lt"/>
              <a:ea typeface="+mn-ea"/>
              <a:cs typeface="+mn-cs"/>
            </a:rPr>
            <a:t>- Para todos los otros casos se les entregará Bolígrafos personalizados.</a:t>
          </a:r>
          <a:endParaRPr lang="es-ES" sz="3600" b="0">
            <a:effectLst/>
          </a:endParaRP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BD77AD9C-341C-4C84-AA69-8DFB7F17B0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121919</xdr:colOff>
      <xdr:row>1</xdr:row>
      <xdr:rowOff>99060</xdr:rowOff>
    </xdr:from>
    <xdr:to>
      <xdr:col>1</xdr:col>
      <xdr:colOff>617220</xdr:colOff>
      <xdr:row>5</xdr:row>
      <xdr:rowOff>7620</xdr:rowOff>
    </xdr:to>
    <xdr:pic>
      <xdr:nvPicPr>
        <xdr:cNvPr id="2" name="Imagen 1">
          <a:extLst>
            <a:ext uri="{FF2B5EF4-FFF2-40B4-BE49-F238E27FC236}">
              <a16:creationId xmlns:a16="http://schemas.microsoft.com/office/drawing/2014/main" id="{E2A15E21-9ABE-43F7-B21A-21856D3D4A6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21919" y="281940"/>
          <a:ext cx="1287781" cy="6400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297180</xdr:colOff>
      <xdr:row>0</xdr:row>
      <xdr:rowOff>175259</xdr:rowOff>
    </xdr:from>
    <xdr:to>
      <xdr:col>2</xdr:col>
      <xdr:colOff>129540</xdr:colOff>
      <xdr:row>6</xdr:row>
      <xdr:rowOff>63636</xdr:rowOff>
    </xdr:to>
    <xdr:pic>
      <xdr:nvPicPr>
        <xdr:cNvPr id="2" name="Imagen 1">
          <a:extLst>
            <a:ext uri="{FF2B5EF4-FFF2-40B4-BE49-F238E27FC236}">
              <a16:creationId xmlns:a16="http://schemas.microsoft.com/office/drawing/2014/main" id="{62A44CCB-DACF-488A-BCEA-4D07DF040C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601980" y="175259"/>
          <a:ext cx="2057400" cy="1000897"/>
        </a:xfrm>
        <a:prstGeom prst="rect">
          <a:avLst/>
        </a:prstGeom>
      </xdr:spPr>
    </xdr:pic>
    <xdr:clientData/>
  </xdr:twoCellAnchor>
  <xdr:twoCellAnchor>
    <xdr:from>
      <xdr:col>1</xdr:col>
      <xdr:colOff>45720</xdr:colOff>
      <xdr:row>7</xdr:row>
      <xdr:rowOff>144780</xdr:rowOff>
    </xdr:from>
    <xdr:to>
      <xdr:col>6</xdr:col>
      <xdr:colOff>502920</xdr:colOff>
      <xdr:row>15</xdr:row>
      <xdr:rowOff>91440</xdr:rowOff>
    </xdr:to>
    <xdr:sp macro="" textlink="">
      <xdr:nvSpPr>
        <xdr:cNvPr id="3" name="Rectangle 2">
          <a:extLst>
            <a:ext uri="{FF2B5EF4-FFF2-40B4-BE49-F238E27FC236}">
              <a16:creationId xmlns:a16="http://schemas.microsoft.com/office/drawing/2014/main" id="{16D73BD5-0025-4DD7-99F4-037F924F2FE4}"/>
            </a:ext>
          </a:extLst>
        </xdr:cNvPr>
        <xdr:cNvSpPr/>
      </xdr:nvSpPr>
      <xdr:spPr>
        <a:xfrm>
          <a:off x="350520" y="1440180"/>
          <a:ext cx="6438900" cy="1417320"/>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800" b="1"/>
            <a:t>Instrucciones</a:t>
          </a:r>
        </a:p>
        <a:p>
          <a:pPr algn="l"/>
          <a:r>
            <a:rPr lang="es-MX" sz="1100" b="0" baseline="0"/>
            <a:t>Utiliza la función de </a:t>
          </a:r>
          <a:r>
            <a:rPr lang="es-MX" sz="1100" b="1" baseline="0"/>
            <a:t>Si</a:t>
          </a:r>
          <a:r>
            <a:rPr lang="es-MX" sz="1100" b="0" baseline="0"/>
            <a:t> para determinar si los vendedores alcanzaron o no la meta establecida. Si consiguieron alcanzarla coloca el texto en la columna de resultado de "Meta alcanzada" de lo contrario coloca "Meta no alcanzada". Además complementa el ejercicio con formato condicional resaltando las celdas en verde y rojo respectivamente.</a:t>
          </a:r>
        </a:p>
        <a:p>
          <a:pPr algn="l"/>
          <a:r>
            <a:rPr lang="es-MX" sz="1100" b="1" baseline="0"/>
            <a:t>Meta de venta en Gs: Mayor o igual a 5.000.000</a:t>
          </a:r>
          <a:endParaRPr lang="es-MX" sz="1100" b="1" baseline="0">
            <a:solidFill>
              <a:schemeClr val="bg1"/>
            </a:solidFill>
          </a:endParaRPr>
        </a:p>
        <a:p>
          <a:pPr algn="l"/>
          <a:r>
            <a:rPr lang="es-MX" sz="1100" b="1" i="1" u="sng" baseline="0">
              <a:solidFill>
                <a:schemeClr val="bg1"/>
              </a:solidFill>
            </a:rPr>
            <a:t>Puntos del ejercicio: 25 pts.</a:t>
          </a:r>
          <a:br>
            <a:rPr lang="es-MX" sz="1100" b="1" baseline="0"/>
          </a:br>
          <a:endParaRPr lang="es-MX" sz="1100" b="1" baseline="0"/>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232134</xdr:colOff>
      <xdr:row>1</xdr:row>
      <xdr:rowOff>29706</xdr:rowOff>
    </xdr:from>
    <xdr:ext cx="2061857" cy="993277"/>
    <xdr:pic>
      <xdr:nvPicPr>
        <xdr:cNvPr id="2" name="Imagen 1">
          <a:extLst>
            <a:ext uri="{FF2B5EF4-FFF2-40B4-BE49-F238E27FC236}">
              <a16:creationId xmlns:a16="http://schemas.microsoft.com/office/drawing/2014/main" id="{82E68021-A709-4DF0-BE14-C4D3D5385E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232134" y="212586"/>
          <a:ext cx="2061857" cy="993277"/>
        </a:xfrm>
        <a:prstGeom prst="rect">
          <a:avLst/>
        </a:prstGeom>
      </xdr:spPr>
    </xdr:pic>
    <xdr:clientData/>
  </xdr:oneCellAnchor>
  <xdr:twoCellAnchor>
    <xdr:from>
      <xdr:col>1</xdr:col>
      <xdr:colOff>74323</xdr:colOff>
      <xdr:row>8</xdr:row>
      <xdr:rowOff>108999</xdr:rowOff>
    </xdr:from>
    <xdr:to>
      <xdr:col>6</xdr:col>
      <xdr:colOff>1086623</xdr:colOff>
      <xdr:row>15</xdr:row>
      <xdr:rowOff>1363538</xdr:rowOff>
    </xdr:to>
    <xdr:sp macro="" textlink="">
      <xdr:nvSpPr>
        <xdr:cNvPr id="3" name="Rectangle 2">
          <a:extLst>
            <a:ext uri="{FF2B5EF4-FFF2-40B4-BE49-F238E27FC236}">
              <a16:creationId xmlns:a16="http://schemas.microsoft.com/office/drawing/2014/main" id="{AD91340A-8BE5-480B-88CA-9C9716AB1CD9}"/>
            </a:ext>
          </a:extLst>
        </xdr:cNvPr>
        <xdr:cNvSpPr/>
      </xdr:nvSpPr>
      <xdr:spPr>
        <a:xfrm>
          <a:off x="866803" y="1572039"/>
          <a:ext cx="4677520" cy="1353599"/>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800" b="1"/>
            <a:t>Instrucciones</a:t>
          </a:r>
        </a:p>
        <a:p>
          <a:pPr rtl="0"/>
          <a:r>
            <a:rPr lang="es-PY" sz="1100" b="0" i="0" baseline="0">
              <a:solidFill>
                <a:schemeClr val="lt1"/>
              </a:solidFill>
              <a:effectLst/>
              <a:latin typeface="+mn-lt"/>
              <a:ea typeface="+mn-ea"/>
              <a:cs typeface="+mn-cs"/>
            </a:rPr>
            <a:t>Trabajamos en una aseguradora de vida y debemos calcular la cantidad que le corresponderá a cada familiar de nuestro asegurado para poder cerrar el trato.</a:t>
          </a:r>
        </a:p>
        <a:p>
          <a:pPr rtl="0"/>
          <a:r>
            <a:rPr lang="es-PY" sz="1100" b="0" i="0" baseline="0">
              <a:solidFill>
                <a:schemeClr val="lt1"/>
              </a:solidFill>
              <a:effectLst/>
              <a:latin typeface="+mn-lt"/>
              <a:ea typeface="+mn-ea"/>
              <a:cs typeface="+mn-cs"/>
            </a:rPr>
            <a:t>Ten en cuenta los siguiente criterios.</a:t>
          </a:r>
        </a:p>
        <a:p>
          <a:pPr rtl="0"/>
          <a:r>
            <a:rPr lang="es-PY" sz="1100" b="0" i="0" baseline="0">
              <a:solidFill>
                <a:schemeClr val="lt1"/>
              </a:solidFill>
              <a:effectLst/>
              <a:latin typeface="+mn-lt"/>
              <a:ea typeface="+mn-ea"/>
              <a:cs typeface="+mn-cs"/>
            </a:rPr>
            <a:t>1. </a:t>
          </a:r>
          <a:r>
            <a:rPr lang="es-PY" sz="1100" b="1" i="0" baseline="0">
              <a:solidFill>
                <a:schemeClr val="lt1"/>
              </a:solidFill>
              <a:effectLst/>
              <a:latin typeface="+mn-lt"/>
              <a:ea typeface="+mn-ea"/>
              <a:cs typeface="+mn-cs"/>
            </a:rPr>
            <a:t> Cantidad a entregar al cónyuge: </a:t>
          </a:r>
          <a:endParaRPr lang="es-ES">
            <a:effectLst/>
          </a:endParaRPr>
        </a:p>
        <a:p>
          <a:pPr rtl="0"/>
          <a:r>
            <a:rPr lang="es-PY" sz="1100" b="1" i="0" baseline="0">
              <a:solidFill>
                <a:schemeClr val="lt1"/>
              </a:solidFill>
              <a:effectLst/>
              <a:latin typeface="+mn-lt"/>
              <a:ea typeface="+mn-ea"/>
              <a:cs typeface="+mn-cs"/>
            </a:rPr>
            <a:t>                     </a:t>
          </a:r>
          <a:r>
            <a:rPr lang="es-PY" sz="1100" b="0" i="0" baseline="0">
              <a:solidFill>
                <a:schemeClr val="lt1"/>
              </a:solidFill>
              <a:effectLst/>
              <a:latin typeface="+mn-lt"/>
              <a:ea typeface="+mn-ea"/>
              <a:cs typeface="+mn-cs"/>
            </a:rPr>
            <a:t>Si el individuo tiene cónyuge e hijos, al cónyuge le corresponde el 60% del seguro.</a:t>
          </a:r>
        </a:p>
        <a:p>
          <a:pPr rtl="0"/>
          <a:r>
            <a:rPr lang="es-PY" sz="1100" b="0" i="0" baseline="0">
              <a:solidFill>
                <a:schemeClr val="lt1"/>
              </a:solidFill>
              <a:effectLst/>
              <a:latin typeface="+mn-lt"/>
              <a:ea typeface="+mn-ea"/>
              <a:cs typeface="+mn-cs"/>
            </a:rPr>
            <a:t>                     Si el individuo tiene cónyuge sin hijos, al cónyuge le correspomde todo el seguro.</a:t>
          </a:r>
        </a:p>
        <a:p>
          <a:pPr rtl="0"/>
          <a:r>
            <a:rPr lang="es-PY" sz="1100" b="0" i="0" baseline="0">
              <a:solidFill>
                <a:schemeClr val="lt1"/>
              </a:solidFill>
              <a:effectLst/>
              <a:latin typeface="+mn-lt"/>
              <a:ea typeface="+mn-ea"/>
              <a:cs typeface="+mn-cs"/>
            </a:rPr>
            <a:t>                     Si el individuo no tiene cónyuge, la cantidad es cero.</a:t>
          </a:r>
          <a:endParaRPr lang="es-ES">
            <a:effectLst/>
          </a:endParaRPr>
        </a:p>
        <a:p>
          <a:pPr rtl="0"/>
          <a:r>
            <a:rPr lang="es-PY" sz="1100" b="0" i="0" baseline="0">
              <a:solidFill>
                <a:schemeClr val="lt1"/>
              </a:solidFill>
              <a:effectLst/>
              <a:latin typeface="+mn-lt"/>
              <a:ea typeface="+mn-ea"/>
              <a:cs typeface="+mn-cs"/>
            </a:rPr>
            <a:t>2. </a:t>
          </a:r>
          <a:r>
            <a:rPr lang="es-PY" sz="1100" b="1" i="0" baseline="0">
              <a:solidFill>
                <a:schemeClr val="lt1"/>
              </a:solidFill>
              <a:effectLst/>
              <a:latin typeface="+mn-lt"/>
              <a:ea typeface="+mn-ea"/>
              <a:cs typeface="+mn-cs"/>
            </a:rPr>
            <a:t> Cantidad a entregar a cada hijo:</a:t>
          </a:r>
          <a:r>
            <a:rPr lang="es-PY" sz="1100" b="0" i="0" baseline="0">
              <a:solidFill>
                <a:schemeClr val="lt1"/>
              </a:solidFill>
              <a:effectLst/>
              <a:latin typeface="+mn-lt"/>
              <a:ea typeface="+mn-ea"/>
              <a:cs typeface="+mn-cs"/>
            </a:rPr>
            <a:t> </a:t>
          </a:r>
          <a:endParaRPr lang="es-ES">
            <a:effectLst/>
          </a:endParaRPr>
        </a:p>
        <a:p>
          <a:pPr rtl="0"/>
          <a:r>
            <a:rPr lang="es-PY" sz="1100" b="0" i="0" baseline="0">
              <a:solidFill>
                <a:schemeClr val="lt1"/>
              </a:solidFill>
              <a:effectLst/>
              <a:latin typeface="+mn-lt"/>
              <a:ea typeface="+mn-ea"/>
              <a:cs typeface="+mn-cs"/>
            </a:rPr>
            <a:t>                     Si el individuo tiene cónyuge e hijos, a cada hijo le corresponde el 40%  del seguro dividido entre el número de hijos.</a:t>
          </a:r>
          <a:endParaRPr lang="es-ES">
            <a:effectLst/>
          </a:endParaRPr>
        </a:p>
        <a:p>
          <a:pPr rtl="0"/>
          <a:r>
            <a:rPr lang="es-PY" sz="1100" b="0" i="0" baseline="0">
              <a:solidFill>
                <a:schemeClr val="lt1"/>
              </a:solidFill>
              <a:effectLst/>
              <a:latin typeface="+mn-lt"/>
              <a:ea typeface="+mn-ea"/>
              <a:cs typeface="+mn-cs"/>
            </a:rPr>
            <a:t>                     Si el individuo no tiene cónyuge y tiene hijos, a cada hijo le corresponde el monto asegurado dividido entre el número de hijos.</a:t>
          </a:r>
          <a:endParaRPr lang="es-ES">
            <a:effectLst/>
          </a:endParaRPr>
        </a:p>
        <a:p>
          <a:pPr rtl="0"/>
          <a:r>
            <a:rPr lang="es-PY" sz="1100" b="0" i="0" baseline="0">
              <a:solidFill>
                <a:schemeClr val="lt1"/>
              </a:solidFill>
              <a:effectLst/>
              <a:latin typeface="+mn-lt"/>
              <a:ea typeface="+mn-ea"/>
              <a:cs typeface="+mn-cs"/>
            </a:rPr>
            <a:t>                     Si el individuo no tiene hijos, la cantidad es cero.</a:t>
          </a:r>
        </a:p>
        <a:p>
          <a:pPr rtl="0"/>
          <a:endParaRPr lang="es-PY" sz="1100" b="0" i="0" baseline="0">
            <a:solidFill>
              <a:schemeClr val="lt1"/>
            </a:solidFill>
            <a:effectLst/>
            <a:latin typeface="+mn-lt"/>
            <a:ea typeface="+mn-ea"/>
            <a:cs typeface="+mn-cs"/>
          </a:endParaRPr>
        </a:p>
        <a:p>
          <a:pPr rtl="0"/>
          <a:r>
            <a:rPr lang="es-PY" sz="1100" b="1" i="1" u="sng" baseline="0">
              <a:solidFill>
                <a:schemeClr val="lt1"/>
              </a:solidFill>
              <a:effectLst/>
              <a:latin typeface="+mn-lt"/>
              <a:ea typeface="+mn-ea"/>
              <a:cs typeface="+mn-cs"/>
            </a:rPr>
            <a:t>Total de puntos: 50 pts</a:t>
          </a:r>
          <a:endParaRPr lang="es-ES" b="1" i="1" u="sng">
            <a:effectLst/>
          </a:endParaRPr>
        </a:p>
        <a:p>
          <a:pPr algn="l"/>
          <a:br>
            <a:rPr lang="es-MX" sz="1100" b="1" baseline="0"/>
          </a:br>
          <a:endParaRPr lang="es-MX" sz="1100" b="1" baseline="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297180</xdr:colOff>
      <xdr:row>0</xdr:row>
      <xdr:rowOff>175259</xdr:rowOff>
    </xdr:from>
    <xdr:to>
      <xdr:col>2</xdr:col>
      <xdr:colOff>129540</xdr:colOff>
      <xdr:row>6</xdr:row>
      <xdr:rowOff>63636</xdr:rowOff>
    </xdr:to>
    <xdr:pic>
      <xdr:nvPicPr>
        <xdr:cNvPr id="2" name="Imagen 1">
          <a:extLst>
            <a:ext uri="{FF2B5EF4-FFF2-40B4-BE49-F238E27FC236}">
              <a16:creationId xmlns:a16="http://schemas.microsoft.com/office/drawing/2014/main" id="{1F78894C-45E6-4862-AD26-9A3016C65D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601980" y="175259"/>
          <a:ext cx="2057400" cy="1000897"/>
        </a:xfrm>
        <a:prstGeom prst="rect">
          <a:avLst/>
        </a:prstGeom>
      </xdr:spPr>
    </xdr:pic>
    <xdr:clientData/>
  </xdr:twoCellAnchor>
  <xdr:twoCellAnchor>
    <xdr:from>
      <xdr:col>1</xdr:col>
      <xdr:colOff>53340</xdr:colOff>
      <xdr:row>8</xdr:row>
      <xdr:rowOff>106680</xdr:rowOff>
    </xdr:from>
    <xdr:to>
      <xdr:col>6</xdr:col>
      <xdr:colOff>510540</xdr:colOff>
      <xdr:row>13</xdr:row>
      <xdr:rowOff>91440</xdr:rowOff>
    </xdr:to>
    <xdr:sp macro="" textlink="">
      <xdr:nvSpPr>
        <xdr:cNvPr id="3" name="Rectangle 2">
          <a:extLst>
            <a:ext uri="{FF2B5EF4-FFF2-40B4-BE49-F238E27FC236}">
              <a16:creationId xmlns:a16="http://schemas.microsoft.com/office/drawing/2014/main" id="{8E491413-0811-4CEF-A033-EB617F09BAC9}"/>
            </a:ext>
          </a:extLst>
        </xdr:cNvPr>
        <xdr:cNvSpPr/>
      </xdr:nvSpPr>
      <xdr:spPr>
        <a:xfrm>
          <a:off x="358140" y="1584960"/>
          <a:ext cx="6842760" cy="906780"/>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800" b="1"/>
            <a:t>Instrucciones</a:t>
          </a:r>
        </a:p>
        <a:p>
          <a:pPr algn="l"/>
          <a:r>
            <a:rPr lang="es-MX" sz="1100" b="0" baseline="0"/>
            <a:t>Utiliza las funciones de suma y cuentas correspondientes para completar la tabla solicitada.</a:t>
          </a:r>
        </a:p>
        <a:p>
          <a:pPr algn="l"/>
          <a:r>
            <a:rPr lang="es-MX" sz="1100" b="1" i="1" u="sng" baseline="0"/>
            <a:t>Puntos totales: 25 pts.</a:t>
          </a:r>
          <a:br>
            <a:rPr lang="es-MX" sz="1100" b="1" baseline="0"/>
          </a:br>
          <a:endParaRPr lang="es-MX" sz="1100" b="1" baseline="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8661</xdr:colOff>
      <xdr:row>6</xdr:row>
      <xdr:rowOff>121230</xdr:rowOff>
    </xdr:from>
    <xdr:to>
      <xdr:col>6</xdr:col>
      <xdr:colOff>1894114</xdr:colOff>
      <xdr:row>18</xdr:row>
      <xdr:rowOff>162560</xdr:rowOff>
    </xdr:to>
    <xdr:sp macro="" textlink="">
      <xdr:nvSpPr>
        <xdr:cNvPr id="2" name="CuadroTexto 1">
          <a:extLst>
            <a:ext uri="{FF2B5EF4-FFF2-40B4-BE49-F238E27FC236}">
              <a16:creationId xmlns:a16="http://schemas.microsoft.com/office/drawing/2014/main" id="{28C27D12-190A-4061-8268-2F133A3059F3}"/>
            </a:ext>
          </a:extLst>
        </xdr:cNvPr>
        <xdr:cNvSpPr txBox="1"/>
      </xdr:nvSpPr>
      <xdr:spPr>
        <a:xfrm>
          <a:off x="1890801" y="1218510"/>
          <a:ext cx="11501893" cy="21444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rtl="0"/>
          <a:r>
            <a:rPr lang="es-ES" sz="1800" b="1" baseline="0">
              <a:solidFill>
                <a:schemeClr val="dk1"/>
              </a:solidFill>
              <a:effectLst/>
              <a:latin typeface="+mn-lt"/>
              <a:ea typeface="+mn-ea"/>
              <a:cs typeface="+mn-cs"/>
            </a:rPr>
            <a:t>Determina el Obsequio de fin de año para cada trabajador según los siguientes criterios</a:t>
          </a:r>
          <a:endParaRPr lang="es-ES" sz="2000" b="1">
            <a:effectLst/>
          </a:endParaRPr>
        </a:p>
        <a:p>
          <a:pPr rtl="0"/>
          <a:r>
            <a:rPr lang="es-ES" sz="1800" b="0" baseline="0">
              <a:solidFill>
                <a:schemeClr val="dk1"/>
              </a:solidFill>
              <a:effectLst/>
              <a:latin typeface="+mn-lt"/>
              <a:ea typeface="+mn-ea"/>
              <a:cs typeface="+mn-cs"/>
            </a:rPr>
            <a:t>- Si el trabajador tiene una antiguedad menor o igual a 2 años o es del grupo de atención a clientes se les entregará una Canasta de Golosinas.</a:t>
          </a:r>
          <a:endParaRPr lang="es-ES" sz="3600" b="0">
            <a:effectLst/>
          </a:endParaRPr>
        </a:p>
        <a:p>
          <a:pPr rtl="0"/>
          <a:r>
            <a:rPr lang="es-ES" sz="1800" b="0" baseline="0">
              <a:solidFill>
                <a:schemeClr val="dk1"/>
              </a:solidFill>
              <a:effectLst/>
              <a:latin typeface="+mn-lt"/>
              <a:ea typeface="+mn-ea"/>
              <a:cs typeface="+mn-cs"/>
            </a:rPr>
            <a:t>- Si el trabajador es de la sucursal de Asunción y cuenta con una antiguedad mayor o igual a cuatro años o es Gerente se le entregara un Termo personalizado.</a:t>
          </a:r>
          <a:endParaRPr lang="es-ES" sz="3600" b="0">
            <a:effectLst/>
          </a:endParaRPr>
        </a:p>
        <a:p>
          <a:pPr rtl="0"/>
          <a:r>
            <a:rPr lang="es-ES" sz="1800" b="0" baseline="0">
              <a:solidFill>
                <a:schemeClr val="dk1"/>
              </a:solidFill>
              <a:effectLst/>
              <a:latin typeface="+mn-lt"/>
              <a:ea typeface="+mn-ea"/>
              <a:cs typeface="+mn-cs"/>
            </a:rPr>
            <a:t>- Si el trabajador es vendedor o supervisor  de la sede Central, se les entregará una Mochila para Notebook.</a:t>
          </a:r>
          <a:endParaRPr lang="es-ES" sz="3600" b="0">
            <a:effectLst/>
          </a:endParaRPr>
        </a:p>
        <a:p>
          <a:pPr rtl="0"/>
          <a:r>
            <a:rPr lang="es-ES" sz="1800" b="0" baseline="0">
              <a:solidFill>
                <a:schemeClr val="dk1"/>
              </a:solidFill>
              <a:effectLst/>
              <a:latin typeface="+mn-lt"/>
              <a:ea typeface="+mn-ea"/>
              <a:cs typeface="+mn-cs"/>
            </a:rPr>
            <a:t>- Para todos los otros casos se les entregará Bolígrafos personalizados.</a:t>
          </a:r>
          <a:endParaRPr lang="es-ES" sz="3600" b="0">
            <a:effectLst/>
          </a:endParaRP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C1777283-FCD6-4BD6-A539-FC7547508A2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8661</xdr:colOff>
      <xdr:row>6</xdr:row>
      <xdr:rowOff>121230</xdr:rowOff>
    </xdr:from>
    <xdr:to>
      <xdr:col>6</xdr:col>
      <xdr:colOff>1894114</xdr:colOff>
      <xdr:row>20</xdr:row>
      <xdr:rowOff>174172</xdr:rowOff>
    </xdr:to>
    <xdr:sp macro="" textlink="">
      <xdr:nvSpPr>
        <xdr:cNvPr id="2" name="CuadroTexto 1">
          <a:extLst>
            <a:ext uri="{FF2B5EF4-FFF2-40B4-BE49-F238E27FC236}">
              <a16:creationId xmlns:a16="http://schemas.microsoft.com/office/drawing/2014/main" id="{462E469B-2609-4E6B-8771-8B157F005B50}"/>
            </a:ext>
          </a:extLst>
        </xdr:cNvPr>
        <xdr:cNvSpPr txBox="1"/>
      </xdr:nvSpPr>
      <xdr:spPr>
        <a:xfrm>
          <a:off x="1890801" y="1218510"/>
          <a:ext cx="11501893" cy="25218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rtl="0"/>
          <a:r>
            <a:rPr lang="es-PY" sz="2000" b="1" i="0" baseline="0">
              <a:solidFill>
                <a:schemeClr val="dk1"/>
              </a:solidFill>
              <a:effectLst/>
              <a:latin typeface="+mn-lt"/>
              <a:ea typeface="+mn-ea"/>
              <a:cs typeface="+mn-cs"/>
            </a:rPr>
            <a:t>En una institución financiera se les otorga a los clientes créditos teniendo en cuenta ciertos criterios</a:t>
          </a:r>
          <a:endParaRPr lang="es-ES" sz="3200">
            <a:effectLst/>
          </a:endParaRPr>
        </a:p>
        <a:p>
          <a:pPr rtl="0"/>
          <a:r>
            <a:rPr lang="es-PY" sz="2000" b="1" i="0" baseline="0">
              <a:solidFill>
                <a:schemeClr val="dk1"/>
              </a:solidFill>
              <a:effectLst/>
              <a:latin typeface="+mn-lt"/>
              <a:ea typeface="+mn-ea"/>
              <a:cs typeface="+mn-cs"/>
            </a:rPr>
            <a:t>CRITERIOS</a:t>
          </a:r>
          <a:endParaRPr lang="es-ES" sz="3200">
            <a:effectLst/>
          </a:endParaRPr>
        </a:p>
        <a:p>
          <a:pPr rtl="0"/>
          <a:r>
            <a:rPr lang="es-PY" sz="2000" b="0" i="0" baseline="0">
              <a:solidFill>
                <a:schemeClr val="dk1"/>
              </a:solidFill>
              <a:effectLst/>
              <a:latin typeface="+mn-lt"/>
              <a:ea typeface="+mn-ea"/>
              <a:cs typeface="+mn-cs"/>
            </a:rPr>
            <a:t>- Si el cliente  cuenta con 3 o más creditos dentro de la institución </a:t>
          </a:r>
          <a:r>
            <a:rPr lang="es-PY" sz="2000" b="1" i="0" baseline="0">
              <a:solidFill>
                <a:schemeClr val="dk1"/>
              </a:solidFill>
              <a:effectLst/>
              <a:latin typeface="+mn-lt"/>
              <a:ea typeface="+mn-ea"/>
              <a:cs typeface="+mn-cs"/>
            </a:rPr>
            <a:t>y </a:t>
          </a:r>
          <a:r>
            <a:rPr lang="es-PY" sz="2000" b="0" i="0" baseline="0">
              <a:solidFill>
                <a:schemeClr val="dk1"/>
              </a:solidFill>
              <a:effectLst/>
              <a:latin typeface="+mn-lt"/>
              <a:ea typeface="+mn-ea"/>
              <a:cs typeface="+mn-cs"/>
            </a:rPr>
            <a:t>desea un monto entre 5 a 10 millones, </a:t>
          </a:r>
        </a:p>
        <a:p>
          <a:pPr rtl="0"/>
          <a:r>
            <a:rPr lang="es-PY" sz="2000" b="1" i="0" u="sng" baseline="0">
              <a:solidFill>
                <a:schemeClr val="dk1"/>
              </a:solidFill>
              <a:effectLst/>
              <a:latin typeface="+mn-lt"/>
              <a:ea typeface="+mn-ea"/>
              <a:cs typeface="+mn-cs"/>
            </a:rPr>
            <a:t>se le aprueba el crédito con codeudoría </a:t>
          </a:r>
          <a:r>
            <a:rPr lang="es-PY" sz="2000" b="0" i="0" baseline="0">
              <a:solidFill>
                <a:schemeClr val="dk1"/>
              </a:solidFill>
              <a:effectLst/>
              <a:latin typeface="+mn-lt"/>
              <a:ea typeface="+mn-ea"/>
              <a:cs typeface="+mn-cs"/>
            </a:rPr>
            <a:t>. (Escribe "Aprobado con Codeudor")</a:t>
          </a:r>
          <a:endParaRPr lang="es-ES" sz="3200">
            <a:effectLst/>
          </a:endParaRPr>
        </a:p>
        <a:p>
          <a:pPr rtl="0"/>
          <a:r>
            <a:rPr lang="es-PY" sz="2000" b="0" i="0" baseline="0">
              <a:solidFill>
                <a:schemeClr val="dk1"/>
              </a:solidFill>
              <a:effectLst/>
              <a:latin typeface="+mn-lt"/>
              <a:ea typeface="+mn-ea"/>
              <a:cs typeface="+mn-cs"/>
            </a:rPr>
            <a:t>- Si el cliente desea un crédito de 10 a 15 millones </a:t>
          </a:r>
          <a:r>
            <a:rPr lang="es-PY" sz="2000" b="1" i="0" baseline="0">
              <a:solidFill>
                <a:schemeClr val="dk1"/>
              </a:solidFill>
              <a:effectLst/>
              <a:latin typeface="+mn-lt"/>
              <a:ea typeface="+mn-ea"/>
              <a:cs typeface="+mn-cs"/>
            </a:rPr>
            <a:t>y </a:t>
          </a:r>
          <a:r>
            <a:rPr lang="es-PY" sz="2000" b="0" i="0" baseline="0">
              <a:solidFill>
                <a:schemeClr val="dk1"/>
              </a:solidFill>
              <a:effectLst/>
              <a:latin typeface="+mn-lt"/>
              <a:ea typeface="+mn-ea"/>
              <a:cs typeface="+mn-cs"/>
            </a:rPr>
            <a:t>tiene - 5 créditos anteriores o más y una calificación "AAA" </a:t>
          </a:r>
          <a:r>
            <a:rPr lang="es-PY" sz="2000" b="1" i="0" u="sng" baseline="0">
              <a:solidFill>
                <a:schemeClr val="dk1"/>
              </a:solidFill>
              <a:effectLst/>
              <a:latin typeface="+mn-lt"/>
              <a:ea typeface="+mn-ea"/>
              <a:cs typeface="+mn-cs"/>
            </a:rPr>
            <a:t>se le aprueba a sola firma</a:t>
          </a:r>
          <a:r>
            <a:rPr lang="es-PY" sz="2000" b="0" i="0" baseline="0">
              <a:solidFill>
                <a:schemeClr val="dk1"/>
              </a:solidFill>
              <a:effectLst/>
              <a:latin typeface="+mn-lt"/>
              <a:ea typeface="+mn-ea"/>
              <a:cs typeface="+mn-cs"/>
            </a:rPr>
            <a:t>. (Escribe "Aprobado a Sola Firma")        </a:t>
          </a:r>
          <a:endParaRPr lang="es-ES" sz="3200">
            <a:effectLst/>
          </a:endParaRPr>
        </a:p>
        <a:p>
          <a:pPr rtl="0"/>
          <a:r>
            <a:rPr lang="es-PY" sz="2000" b="0" i="0" baseline="0">
              <a:solidFill>
                <a:schemeClr val="dk1"/>
              </a:solidFill>
              <a:effectLst/>
              <a:latin typeface="+mn-lt"/>
              <a:ea typeface="+mn-ea"/>
              <a:cs typeface="+mn-cs"/>
            </a:rPr>
            <a:t>- En cualquier otras circunstancias se </a:t>
          </a:r>
          <a:r>
            <a:rPr lang="es-PY" sz="2000" b="1" i="0" baseline="0">
              <a:solidFill>
                <a:schemeClr val="dk1"/>
              </a:solidFill>
              <a:effectLst/>
              <a:latin typeface="+mn-lt"/>
              <a:ea typeface="+mn-ea"/>
              <a:cs typeface="+mn-cs"/>
            </a:rPr>
            <a:t>RECHAZA</a:t>
          </a:r>
          <a:r>
            <a:rPr lang="es-PY" sz="2000" b="0" i="0" baseline="0">
              <a:solidFill>
                <a:schemeClr val="dk1"/>
              </a:solidFill>
              <a:effectLst/>
              <a:latin typeface="+mn-lt"/>
              <a:ea typeface="+mn-ea"/>
              <a:cs typeface="+mn-cs"/>
            </a:rPr>
            <a:t>.(Escribe "Rechazado")</a:t>
          </a:r>
          <a:endParaRPr lang="es-ES" sz="3200">
            <a:effectLst/>
          </a:endParaRP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D922B36F-B5AC-46F5-8262-DB568CA82B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348690</xdr:colOff>
      <xdr:row>23</xdr:row>
      <xdr:rowOff>152400</xdr:rowOff>
    </xdr:from>
    <xdr:to>
      <xdr:col>12</xdr:col>
      <xdr:colOff>175232</xdr:colOff>
      <xdr:row>30</xdr:row>
      <xdr:rowOff>182880</xdr:rowOff>
    </xdr:to>
    <xdr:pic>
      <xdr:nvPicPr>
        <xdr:cNvPr id="7" name="Imagen 6">
          <a:extLst>
            <a:ext uri="{FF2B5EF4-FFF2-40B4-BE49-F238E27FC236}">
              <a16:creationId xmlns:a16="http://schemas.microsoft.com/office/drawing/2014/main" id="{ED0273E8-EDD2-462E-9720-A6919B495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8030" y="5593080"/>
          <a:ext cx="5373902" cy="1851660"/>
        </a:xfrm>
        <a:prstGeom prst="rect">
          <a:avLst/>
        </a:prstGeom>
      </xdr:spPr>
    </xdr:pic>
    <xdr:clientData/>
  </xdr:twoCellAnchor>
  <xdr:twoCellAnchor editAs="oneCell">
    <xdr:from>
      <xdr:col>0</xdr:col>
      <xdr:colOff>121919</xdr:colOff>
      <xdr:row>1</xdr:row>
      <xdr:rowOff>110422</xdr:rowOff>
    </xdr:from>
    <xdr:to>
      <xdr:col>1</xdr:col>
      <xdr:colOff>594360</xdr:colOff>
      <xdr:row>5</xdr:row>
      <xdr:rowOff>7620</xdr:rowOff>
    </xdr:to>
    <xdr:pic>
      <xdr:nvPicPr>
        <xdr:cNvPr id="5" name="Imagen 4">
          <a:extLst>
            <a:ext uri="{FF2B5EF4-FFF2-40B4-BE49-F238E27FC236}">
              <a16:creationId xmlns:a16="http://schemas.microsoft.com/office/drawing/2014/main" id="{309F8097-9D2B-4D6A-8360-376EA9F1A4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353" t="30713" r="8599" b="28009"/>
        <a:stretch/>
      </xdr:blipFill>
      <xdr:spPr>
        <a:xfrm>
          <a:off x="121919" y="293302"/>
          <a:ext cx="1264921" cy="6287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121919</xdr:colOff>
      <xdr:row>1</xdr:row>
      <xdr:rowOff>99060</xdr:rowOff>
    </xdr:from>
    <xdr:to>
      <xdr:col>1</xdr:col>
      <xdr:colOff>617220</xdr:colOff>
      <xdr:row>5</xdr:row>
      <xdr:rowOff>7620</xdr:rowOff>
    </xdr:to>
    <xdr:pic>
      <xdr:nvPicPr>
        <xdr:cNvPr id="2" name="Imagen 1">
          <a:extLst>
            <a:ext uri="{FF2B5EF4-FFF2-40B4-BE49-F238E27FC236}">
              <a16:creationId xmlns:a16="http://schemas.microsoft.com/office/drawing/2014/main" id="{2E603B08-24F2-4F95-9DDC-E9F757C8AC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21919" y="281940"/>
          <a:ext cx="1287781" cy="640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8660</xdr:colOff>
      <xdr:row>6</xdr:row>
      <xdr:rowOff>121230</xdr:rowOff>
    </xdr:from>
    <xdr:to>
      <xdr:col>11</xdr:col>
      <xdr:colOff>779319</xdr:colOff>
      <xdr:row>16</xdr:row>
      <xdr:rowOff>103910</xdr:rowOff>
    </xdr:to>
    <xdr:sp macro="" textlink="">
      <xdr:nvSpPr>
        <xdr:cNvPr id="4" name="CuadroTexto 3">
          <a:extLst>
            <a:ext uri="{FF2B5EF4-FFF2-40B4-BE49-F238E27FC236}">
              <a16:creationId xmlns:a16="http://schemas.microsoft.com/office/drawing/2014/main" id="{66B616F7-CBB5-48D2-9EDD-46CC9FECF085}"/>
            </a:ext>
          </a:extLst>
        </xdr:cNvPr>
        <xdr:cNvSpPr txBox="1"/>
      </xdr:nvSpPr>
      <xdr:spPr>
        <a:xfrm>
          <a:off x="1896342" y="1212275"/>
          <a:ext cx="12313227" cy="16971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ES" sz="1600" b="0"/>
            <a:t>Por</a:t>
          </a:r>
          <a:r>
            <a:rPr lang="es-ES" sz="1600" b="0" baseline="0"/>
            <a:t> ser clientes fieles se nos otorga un 10% de descuento si nuestra compra total por artículo supera los Gs. 200.000</a:t>
          </a:r>
        </a:p>
        <a:p>
          <a:r>
            <a:rPr lang="es-ES" sz="1600" b="0" baseline="0"/>
            <a:t>Teniendo en cuenta la planilla completa.</a:t>
          </a:r>
        </a:p>
        <a:p>
          <a:r>
            <a:rPr lang="es-ES" sz="1600" b="0" baseline="0"/>
            <a:t>- Precio total.</a:t>
          </a:r>
        </a:p>
        <a:p>
          <a:r>
            <a:rPr lang="es-ES" sz="1600" b="0" baseline="0"/>
            <a:t>- Columna Descuento (SI o NO) y combinalo con el formato condicional, verde para si, rojo para no.</a:t>
          </a:r>
        </a:p>
        <a:p>
          <a:r>
            <a:rPr lang="es-ES" sz="1600" b="0" baseline="0"/>
            <a:t>- El monto en guraníes que nos ahorraremos por la compra.</a:t>
          </a:r>
        </a:p>
        <a:p>
          <a:r>
            <a:rPr lang="es-ES" sz="1600" b="0" baseline="0"/>
            <a:t>- El precio final de la compra.</a:t>
          </a:r>
          <a:endParaRPr lang="es-ES" sz="1600" b="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6" name="Imagen 5">
          <a:extLst>
            <a:ext uri="{FF2B5EF4-FFF2-40B4-BE49-F238E27FC236}">
              <a16:creationId xmlns:a16="http://schemas.microsoft.com/office/drawing/2014/main" id="{2B6B4390-9E34-44CC-ACD3-55C83F38DA1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5538"/>
          <a:ext cx="1291937" cy="6359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8661</xdr:colOff>
      <xdr:row>6</xdr:row>
      <xdr:rowOff>121230</xdr:rowOff>
    </xdr:from>
    <xdr:to>
      <xdr:col>11</xdr:col>
      <xdr:colOff>1220933</xdr:colOff>
      <xdr:row>26</xdr:row>
      <xdr:rowOff>77931</xdr:rowOff>
    </xdr:to>
    <xdr:sp macro="" textlink="">
      <xdr:nvSpPr>
        <xdr:cNvPr id="2" name="CuadroTexto 1">
          <a:extLst>
            <a:ext uri="{FF2B5EF4-FFF2-40B4-BE49-F238E27FC236}">
              <a16:creationId xmlns:a16="http://schemas.microsoft.com/office/drawing/2014/main" id="{EC8CE097-B28F-48DC-97EF-2D85665EFCF6}"/>
            </a:ext>
          </a:extLst>
        </xdr:cNvPr>
        <xdr:cNvSpPr txBox="1"/>
      </xdr:nvSpPr>
      <xdr:spPr>
        <a:xfrm>
          <a:off x="1896343" y="1212275"/>
          <a:ext cx="12754840" cy="34896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ES" sz="1600" b="0"/>
            <a:t>Por</a:t>
          </a:r>
          <a:r>
            <a:rPr lang="es-ES" sz="1600" b="0" baseline="0"/>
            <a:t> ser clientes fieles se nos otorga un 10% de descuento si nuestra compra total por artículo supera los Gs. 200.000</a:t>
          </a:r>
        </a:p>
        <a:p>
          <a:r>
            <a:rPr lang="es-ES" sz="1600" b="0" baseline="0"/>
            <a:t>Teniendo en cuenta la planilla completa.</a:t>
          </a:r>
        </a:p>
        <a:p>
          <a:r>
            <a:rPr lang="es-ES" sz="1600" b="0" baseline="0"/>
            <a:t>- Precio total.</a:t>
          </a:r>
        </a:p>
        <a:p>
          <a:r>
            <a:rPr lang="es-ES" sz="1600" b="0" baseline="0"/>
            <a:t>- Columna Descuento (SI o NO) y combinalo con el formato condicional, verde para si, rojo para no.</a:t>
          </a:r>
        </a:p>
        <a:p>
          <a:r>
            <a:rPr lang="es-ES" sz="1600" b="0" baseline="0"/>
            <a:t>- El monto en guraníes que nos ahorraremos por la compra.</a:t>
          </a:r>
        </a:p>
        <a:p>
          <a:r>
            <a:rPr lang="es-ES" sz="1600" b="0" baseline="0"/>
            <a:t>- El precio final de la compra.</a:t>
          </a:r>
        </a:p>
        <a:p>
          <a:endParaRPr lang="es-ES" sz="1600" b="0" baseline="0"/>
        </a:p>
        <a:p>
          <a:r>
            <a:rPr lang="es-ES" sz="1600" b="1" baseline="0"/>
            <a:t>SI ANIDADO </a:t>
          </a:r>
          <a:r>
            <a:rPr lang="es-ES" sz="1600" b="0" i="1" baseline="0"/>
            <a:t>"Para tres hipotesis utilizamos 2 funciones si y la tercera seria la resultante falsa."</a:t>
          </a:r>
          <a:endParaRPr lang="es-ES" sz="1600" b="0" i="0" baseline="0"/>
        </a:p>
        <a:p>
          <a:r>
            <a:rPr lang="es-ES" sz="1600" b="1" i="0" baseline="0"/>
            <a:t>Completa la Columna de calificación teniendo en cuenta los siguiente</a:t>
          </a:r>
        </a:p>
        <a:p>
          <a:r>
            <a:rPr lang="es-ES" sz="1600" b="0" i="0" baseline="0"/>
            <a:t>- Si el precio final es menor que 300.000 Gs.  se califica como "Bajo"</a:t>
          </a:r>
        </a:p>
        <a:p>
          <a:r>
            <a:rPr lang="es-ES" sz="1600" b="0" i="0" baseline="0"/>
            <a:t>- Si el precio final es mayor que 300.000 Gs. pero menor que 500.000 Gs. se califica como "Aceptable"</a:t>
          </a:r>
        </a:p>
        <a:p>
          <a:r>
            <a:rPr lang="es-ES" sz="1600" b="0" i="0" baseline="0"/>
            <a:t>- Si el precio final supera los 500.000 Gs. se califica como "Elevado"</a:t>
          </a: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094FFD1D-2865-4EAF-9BFD-3F8D2A3911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8661</xdr:colOff>
      <xdr:row>6</xdr:row>
      <xdr:rowOff>121230</xdr:rowOff>
    </xdr:from>
    <xdr:to>
      <xdr:col>11</xdr:col>
      <xdr:colOff>1220933</xdr:colOff>
      <xdr:row>26</xdr:row>
      <xdr:rowOff>77931</xdr:rowOff>
    </xdr:to>
    <xdr:sp macro="" textlink="">
      <xdr:nvSpPr>
        <xdr:cNvPr id="2" name="CuadroTexto 1">
          <a:extLst>
            <a:ext uri="{FF2B5EF4-FFF2-40B4-BE49-F238E27FC236}">
              <a16:creationId xmlns:a16="http://schemas.microsoft.com/office/drawing/2014/main" id="{F6FEFD58-5D8F-49AA-A4F8-61FF8C42B03C}"/>
            </a:ext>
          </a:extLst>
        </xdr:cNvPr>
        <xdr:cNvSpPr txBox="1"/>
      </xdr:nvSpPr>
      <xdr:spPr>
        <a:xfrm>
          <a:off x="1890801" y="1218510"/>
          <a:ext cx="12764192" cy="35228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ES" sz="1600" b="0"/>
            <a:t>Por</a:t>
          </a:r>
          <a:r>
            <a:rPr lang="es-ES" sz="1600" b="0" baseline="0"/>
            <a:t> ser clientes fieles se nos otorga un 10% de descuento si nuestra compra total por artículo supera los Gs. 200.000</a:t>
          </a:r>
        </a:p>
        <a:p>
          <a:r>
            <a:rPr lang="es-ES" sz="1600" b="0" baseline="0"/>
            <a:t>Teniendo en cuenta la planilla completa.</a:t>
          </a:r>
        </a:p>
        <a:p>
          <a:r>
            <a:rPr lang="es-ES" sz="1600" b="0" baseline="0"/>
            <a:t>- Precio total.</a:t>
          </a:r>
        </a:p>
        <a:p>
          <a:r>
            <a:rPr lang="es-ES" sz="1600" b="0" baseline="0"/>
            <a:t>- Columna Descuento (SI o NO) y combinalo con el formato condicional, verde para si, rojo para no.</a:t>
          </a:r>
        </a:p>
        <a:p>
          <a:r>
            <a:rPr lang="es-ES" sz="1600" b="0" baseline="0"/>
            <a:t>- El monto en guraníes que nos ahorraremos por la compra.</a:t>
          </a:r>
        </a:p>
        <a:p>
          <a:r>
            <a:rPr lang="es-ES" sz="1600" b="0" baseline="0"/>
            <a:t>- El precio final de la compra.</a:t>
          </a:r>
        </a:p>
        <a:p>
          <a:endParaRPr lang="es-ES" sz="1600" b="0" baseline="0"/>
        </a:p>
        <a:p>
          <a:r>
            <a:rPr lang="es-ES" sz="1600" b="1" baseline="0"/>
            <a:t>SI ANIDADO </a:t>
          </a:r>
          <a:r>
            <a:rPr lang="es-ES" sz="1600" b="0" i="1" baseline="0"/>
            <a:t>"Para tres hipotesis utilizamos 2 funciones si y la tercera seria la resultante falsa."</a:t>
          </a:r>
          <a:endParaRPr lang="es-ES" sz="1600" b="0" i="0" baseline="0"/>
        </a:p>
        <a:p>
          <a:r>
            <a:rPr lang="es-ES" sz="1600" b="1" i="0" baseline="0"/>
            <a:t>Completa la Columna de calificación teniendo en cuenta los siguiente</a:t>
          </a:r>
        </a:p>
        <a:p>
          <a:r>
            <a:rPr lang="es-ES" sz="1600" b="0" i="0" baseline="0"/>
            <a:t>- Si el precio final es menor que 300.000 Gs.  se califica como "Bajo"</a:t>
          </a:r>
        </a:p>
        <a:p>
          <a:r>
            <a:rPr lang="es-ES" sz="1600" b="0" i="0" baseline="0"/>
            <a:t>- Si el precio final es mayor que 300.000 Gs. pero menor que 500.000 Gs. se califica como "Aceptable"</a:t>
          </a:r>
        </a:p>
        <a:p>
          <a:r>
            <a:rPr lang="es-ES" sz="1600" b="0" i="0" baseline="0"/>
            <a:t>- Si el precio final supera los 500.000 Gs. se califica como "Elevado"</a:t>
          </a: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F5186A3B-B006-4DC9-8D7C-DBA9728F0D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8661</xdr:colOff>
      <xdr:row>6</xdr:row>
      <xdr:rowOff>121230</xdr:rowOff>
    </xdr:from>
    <xdr:to>
      <xdr:col>11</xdr:col>
      <xdr:colOff>1220933</xdr:colOff>
      <xdr:row>26</xdr:row>
      <xdr:rowOff>77931</xdr:rowOff>
    </xdr:to>
    <xdr:sp macro="" textlink="">
      <xdr:nvSpPr>
        <xdr:cNvPr id="2" name="CuadroTexto 1">
          <a:extLst>
            <a:ext uri="{FF2B5EF4-FFF2-40B4-BE49-F238E27FC236}">
              <a16:creationId xmlns:a16="http://schemas.microsoft.com/office/drawing/2014/main" id="{EFB55014-D3A7-4EBB-BF38-89F33C00E894}"/>
            </a:ext>
          </a:extLst>
        </xdr:cNvPr>
        <xdr:cNvSpPr txBox="1"/>
      </xdr:nvSpPr>
      <xdr:spPr>
        <a:xfrm>
          <a:off x="1890801" y="1218510"/>
          <a:ext cx="12764192" cy="35228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ES" sz="1600" b="0"/>
            <a:t>Por</a:t>
          </a:r>
          <a:r>
            <a:rPr lang="es-ES" sz="1600" b="0" baseline="0"/>
            <a:t> ser clientes fieles se nos otorga un 10% de descuento si nuestra compra total por artículo supera los Gs. 200.000</a:t>
          </a:r>
        </a:p>
        <a:p>
          <a:r>
            <a:rPr lang="es-ES" sz="1600" b="0" baseline="0"/>
            <a:t>Teniendo en cuenta la planilla completa.</a:t>
          </a:r>
        </a:p>
        <a:p>
          <a:r>
            <a:rPr lang="es-ES" sz="1600" b="0" baseline="0"/>
            <a:t>- Precio total.</a:t>
          </a:r>
        </a:p>
        <a:p>
          <a:r>
            <a:rPr lang="es-ES" sz="1600" b="0" baseline="0"/>
            <a:t>- Columna Descuento (SI o NO) y combinalo con el formato condicional, verde para si, rojo para no.</a:t>
          </a:r>
        </a:p>
        <a:p>
          <a:r>
            <a:rPr lang="es-ES" sz="1600" b="0" baseline="0"/>
            <a:t>- El monto en guraníes que nos ahorraremos por la compra.</a:t>
          </a:r>
        </a:p>
        <a:p>
          <a:r>
            <a:rPr lang="es-ES" sz="1600" b="0" baseline="0"/>
            <a:t>- El precio final de la compra.</a:t>
          </a:r>
        </a:p>
        <a:p>
          <a:endParaRPr lang="es-ES" sz="1600" b="0" baseline="0"/>
        </a:p>
        <a:p>
          <a:r>
            <a:rPr lang="es-ES" sz="1600" b="1" baseline="0"/>
            <a:t>SI.CONJUNTO / SINTAXIS </a:t>
          </a:r>
          <a:r>
            <a:rPr lang="es-ES" sz="1600" b="0" baseline="0"/>
            <a:t>=SI.CONJUNTO(PRUEBA LÓGICA1;VALOR SI VERDADERO1...)</a:t>
          </a:r>
          <a:endParaRPr lang="es-ES" sz="1600" b="0" i="0" baseline="0"/>
        </a:p>
        <a:p>
          <a:r>
            <a:rPr lang="es-ES" sz="1600" b="1" i="0" baseline="0"/>
            <a:t>Completa la Columna de calificación teniendo en cuenta los siguiente</a:t>
          </a:r>
        </a:p>
        <a:p>
          <a:r>
            <a:rPr lang="es-ES" sz="1600" b="0" i="0" baseline="0"/>
            <a:t>- Si el precio final es menor que 300.000 Gs.  se califica como "Bajo"</a:t>
          </a:r>
        </a:p>
        <a:p>
          <a:r>
            <a:rPr lang="es-ES" sz="1600" b="0" i="0" baseline="0"/>
            <a:t>- Si el precio final es mayor que 300.000 Gs. pero menor que 500.000 Gs. se califica como "Aceptable"</a:t>
          </a:r>
        </a:p>
        <a:p>
          <a:r>
            <a:rPr lang="es-ES" sz="1600" b="0" i="0" baseline="0"/>
            <a:t>- Si el precio final supera los 500.000 Gs. se califica como "Elevado"</a:t>
          </a: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2FB92999-082F-4FFE-B6AE-01CD6B6A02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8661</xdr:colOff>
      <xdr:row>6</xdr:row>
      <xdr:rowOff>121230</xdr:rowOff>
    </xdr:from>
    <xdr:to>
      <xdr:col>11</xdr:col>
      <xdr:colOff>1220933</xdr:colOff>
      <xdr:row>26</xdr:row>
      <xdr:rowOff>77931</xdr:rowOff>
    </xdr:to>
    <xdr:sp macro="" textlink="">
      <xdr:nvSpPr>
        <xdr:cNvPr id="2" name="CuadroTexto 1">
          <a:extLst>
            <a:ext uri="{FF2B5EF4-FFF2-40B4-BE49-F238E27FC236}">
              <a16:creationId xmlns:a16="http://schemas.microsoft.com/office/drawing/2014/main" id="{54BC6D55-984D-4F73-92AE-CC0AE9116D26}"/>
            </a:ext>
          </a:extLst>
        </xdr:cNvPr>
        <xdr:cNvSpPr txBox="1"/>
      </xdr:nvSpPr>
      <xdr:spPr>
        <a:xfrm>
          <a:off x="1890801" y="1218510"/>
          <a:ext cx="12764192" cy="35228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ES" sz="1600" b="0"/>
            <a:t>Por</a:t>
          </a:r>
          <a:r>
            <a:rPr lang="es-ES" sz="1600" b="0" baseline="0"/>
            <a:t> ser clientes fieles se nos otorga un 10% de descuento si nuestra compra total por artículo supera los Gs. 200.000</a:t>
          </a:r>
        </a:p>
        <a:p>
          <a:r>
            <a:rPr lang="es-ES" sz="1600" b="0" baseline="0"/>
            <a:t>Teniendo en cuenta la planilla completa.</a:t>
          </a:r>
        </a:p>
        <a:p>
          <a:r>
            <a:rPr lang="es-ES" sz="1600" b="0" baseline="0"/>
            <a:t>- Precio total.</a:t>
          </a:r>
        </a:p>
        <a:p>
          <a:r>
            <a:rPr lang="es-ES" sz="1600" b="0" baseline="0"/>
            <a:t>- Columna Descuento (SI o NO) y combinalo con el formato condicional, verde para si, rojo para no.</a:t>
          </a:r>
        </a:p>
        <a:p>
          <a:r>
            <a:rPr lang="es-ES" sz="1600" b="0" baseline="0"/>
            <a:t>- El monto en guraníes que nos ahorraremos por la compra.</a:t>
          </a:r>
        </a:p>
        <a:p>
          <a:r>
            <a:rPr lang="es-ES" sz="1600" b="0" baseline="0"/>
            <a:t>- El precio final de la compra.</a:t>
          </a:r>
        </a:p>
        <a:p>
          <a:endParaRPr lang="es-ES" sz="1600" b="0" baseline="0"/>
        </a:p>
        <a:p>
          <a:r>
            <a:rPr lang="es-ES" sz="1600" b="1" baseline="0"/>
            <a:t>SI.CONJUNTO / SINTAXIS </a:t>
          </a:r>
          <a:r>
            <a:rPr lang="es-ES" sz="1600" b="0" baseline="0"/>
            <a:t>=SI.CONJUNTO(PRUEBA LÓGICA1;VALOR SI VERDADERO1...)</a:t>
          </a:r>
          <a:endParaRPr lang="es-ES" sz="1600" b="0" i="0" baseline="0"/>
        </a:p>
        <a:p>
          <a:r>
            <a:rPr lang="es-ES" sz="1600" b="1" i="0" baseline="0"/>
            <a:t>Completa la Columna de calificación teniendo en cuenta los siguiente</a:t>
          </a:r>
        </a:p>
        <a:p>
          <a:r>
            <a:rPr lang="es-ES" sz="1600" b="0" i="0" baseline="0"/>
            <a:t>- Si el precio final es menor que 300.000 Gs.  se califica como "Bajo"</a:t>
          </a:r>
        </a:p>
        <a:p>
          <a:r>
            <a:rPr lang="es-ES" sz="1600" b="0" i="0" baseline="0"/>
            <a:t>- Si el precio final es mayor que 300.000 Gs. pero menor que 500.000 Gs. se califica como "Aceptable"</a:t>
          </a:r>
        </a:p>
        <a:p>
          <a:r>
            <a:rPr lang="es-ES" sz="1600" b="0" i="0" baseline="0"/>
            <a:t>- Si el precio final supera los 500.000 Gs. se califica como "Elevado"</a:t>
          </a:r>
        </a:p>
        <a:p>
          <a:endParaRPr lang="es-ES" sz="1600" b="0" i="0"/>
        </a:p>
      </xdr:txBody>
    </xdr:sp>
    <xdr:clientData/>
  </xdr:twoCellAnchor>
  <xdr:twoCellAnchor editAs="oneCell">
    <xdr:from>
      <xdr:col>0</xdr:col>
      <xdr:colOff>182533</xdr:colOff>
      <xdr:row>1</xdr:row>
      <xdr:rowOff>133697</xdr:rowOff>
    </xdr:from>
    <xdr:to>
      <xdr:col>1</xdr:col>
      <xdr:colOff>677834</xdr:colOff>
      <xdr:row>5</xdr:row>
      <xdr:rowOff>42257</xdr:rowOff>
    </xdr:to>
    <xdr:pic>
      <xdr:nvPicPr>
        <xdr:cNvPr id="3" name="Imagen 2">
          <a:extLst>
            <a:ext uri="{FF2B5EF4-FFF2-40B4-BE49-F238E27FC236}">
              <a16:creationId xmlns:a16="http://schemas.microsoft.com/office/drawing/2014/main" id="{98E40B27-10CD-462A-960E-F4FE78C8C4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82533" y="316577"/>
          <a:ext cx="1287781" cy="6400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121919</xdr:colOff>
      <xdr:row>1</xdr:row>
      <xdr:rowOff>99060</xdr:rowOff>
    </xdr:from>
    <xdr:to>
      <xdr:col>1</xdr:col>
      <xdr:colOff>617220</xdr:colOff>
      <xdr:row>5</xdr:row>
      <xdr:rowOff>7620</xdr:rowOff>
    </xdr:to>
    <xdr:pic>
      <xdr:nvPicPr>
        <xdr:cNvPr id="2" name="Imagen 1">
          <a:extLst>
            <a:ext uri="{FF2B5EF4-FFF2-40B4-BE49-F238E27FC236}">
              <a16:creationId xmlns:a16="http://schemas.microsoft.com/office/drawing/2014/main" id="{E0C8FE0C-4FFE-4966-81AD-7CC6FB0C06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21919" y="281940"/>
          <a:ext cx="1287781"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rea%20-%20M&#243;dulo%20I%20-%20Funciones%20L&#243;gi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ÓN SI"/>
      <sheetName val="SI (Simple)"/>
      <sheetName val="Sumas y Cuentas"/>
      <sheetName val="QUIZ SI Condicional Y"/>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4AAEA0-1528-4523-8A95-1940EF10118D}" name="Tabla2" displayName="Tabla2" ref="C18:K48" totalsRowShown="0" headerRowDxfId="146" dataDxfId="145">
  <autoFilter ref="C18:K48" xr:uid="{2F6E6465-DF26-4593-826B-A5B8FAAE657C}"/>
  <tableColumns count="9">
    <tableColumn id="1" xr3:uid="{B3DFDB8D-10F0-4DE2-884A-3936B3551610}" name="Mes" dataDxfId="144"/>
    <tableColumn id="2" xr3:uid="{DC27E704-4782-490B-AA90-CDF6236EB466}" name="Cantidad" dataDxfId="143"/>
    <tableColumn id="3" xr3:uid="{F27CEC74-B648-478C-8F4A-E7AF4AF1A4C6}" name="Artículo" dataDxfId="142"/>
    <tableColumn id="4" xr3:uid="{2BF8F52D-D608-43F8-933F-575EFADDF9B4}" name="Precio unitario" dataDxfId="141"/>
    <tableColumn id="5" xr3:uid="{3D832711-9480-4B71-B50B-3B90BA5E8AAA}" name="Precio Total" dataDxfId="140"/>
    <tableColumn id="6" xr3:uid="{95FB18DF-CF0A-4EBD-A71A-3A21F882C618}" name="Descuento" dataDxfId="139"/>
    <tableColumn id="7" xr3:uid="{24221B40-EE9E-4382-8AE6-DE55F961E205}" name="Descuento en monedas" dataDxfId="138"/>
    <tableColumn id="8" xr3:uid="{2CEE133E-4585-4805-989D-EDB4A4532E10}" name="Precio Final" dataDxfId="137"/>
    <tableColumn id="9" xr3:uid="{ED8D25BD-66D4-457D-8D41-0AFFA893E473}" name="Corrección" dataDxfId="136">
      <calculatedColumnFormula>+IF(AND(Tabla2[[#This Row],[Descuento]]=M19,Tabla2[[#This Row],[Descuento en monedas]]=N19,Tabla2[[#This Row],[Precio Final]]=O19),"✔","❌")</calculatedColumnFormula>
    </tableColumn>
  </tableColumns>
  <tableStyleInfo name="TableStyleLight8" showFirstColumn="0" showLastColumn="0" showRowStripes="1"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7F0550-A90D-473F-B0FE-494E3295F197}" name="Tabla38" displayName="Tabla38" ref="C24:G74" totalsRowShown="0" headerRowDxfId="76" dataDxfId="75">
  <autoFilter ref="C24:G74" xr:uid="{6C71E83A-EAD6-4500-830B-6B2FBC610BB5}"/>
  <tableColumns count="5">
    <tableColumn id="1" xr3:uid="{84543D79-A57D-4C61-8E3B-5EDDFBB482E0}" name="Créditos anteriores" dataDxfId="74"/>
    <tableColumn id="2" xr3:uid="{A7B1CF16-A83C-4677-8757-80E0F1F557B5}" name="Crédito deseado" dataDxfId="73"/>
    <tableColumn id="3" xr3:uid="{5255857A-B662-426D-B8BE-CAC3186EA144}" name="CALIFICACIÓN" dataDxfId="72"/>
    <tableColumn id="4" xr3:uid="{D6A1FD4B-44AE-444B-A871-C0C4CBA41209}" name="CRÉDITO OTORGADO" dataDxfId="71">
      <calculatedColumnFormula>+IF(AND(Tabla38[[#This Row],[Créditos anteriores]]&gt;=3,Tabla38[[#This Row],[Crédito deseado]]&lt;=10000000),"Aprobado con Codeudor",
IF(AND(Tabla38[[#This Row],[Créditos anteriores]]&gt;=5,Tabla38[[#This Row],[Crédito deseado]]&lt;=15000000,Tabla38[[#This Row],[CALIFICACIÓN]]="AAA"),"Aprobado a Sola Firma","Rechazado"))</calculatedColumnFormula>
    </tableColumn>
    <tableColumn id="5" xr3:uid="{17B851E1-1127-4D08-8D28-4A0DA77D49ED}" name="CORRECCIÓN" dataDxfId="70">
      <calculatedColumnFormula>+IF(Tabla38[[#This Row],[CRÉDITO OTORGADO]]=I25,"✔","❌")</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58CB01-D167-45C6-908C-FF67C53A95D5}" name="Tabla22" displayName="Tabla22" ref="C28:L58" totalsRowShown="0" headerRowDxfId="135" dataDxfId="134">
  <autoFilter ref="C28:L58" xr:uid="{2F6E6465-DF26-4593-826B-A5B8FAAE657C}"/>
  <tableColumns count="10">
    <tableColumn id="1" xr3:uid="{6891C1E3-B206-4893-83B4-07E697032872}" name="Mes" dataDxfId="133"/>
    <tableColumn id="2" xr3:uid="{4FC086C5-5E8F-4EA5-847F-8D16913BEE9E}" name="Cantidad" dataDxfId="132"/>
    <tableColumn id="3" xr3:uid="{357D799C-EEFD-4707-BB5F-FE994F1CF4B0}" name="Artículo" dataDxfId="131"/>
    <tableColumn id="4" xr3:uid="{9340D369-0BCC-4ADD-B9DE-4E6FA254E380}" name="Precio unitario" dataDxfId="130"/>
    <tableColumn id="5" xr3:uid="{7E345F64-2C42-4D84-BF89-B12518769E6D}" name="Precio Total" dataDxfId="18"/>
    <tableColumn id="6" xr3:uid="{0C19DD69-F217-4457-8306-12ACB487B70B}" name="Descuento" dataDxfId="17"/>
    <tableColumn id="7" xr3:uid="{7EE05CFC-911D-4E73-A91F-A026F09D5F70}" name="Descuento en monedas" dataDxfId="16"/>
    <tableColumn id="8" xr3:uid="{2B9A00D2-FB94-4F69-B834-21B560FC2FCF}" name="Precio Final" dataDxfId="15"/>
    <tableColumn id="10" xr3:uid="{0A655FD7-06C8-4C83-BC8C-CF7A2211FFB4}" name="Calificación" dataDxfId="14"/>
    <tableColumn id="9" xr3:uid="{53FA1B82-8FC6-4D3C-B84C-234B298866DF}" name="Corrección" dataDxfId="129">
      <calculatedColumnFormula>+IF(AND(Tabla22[[#This Row],[Descuento]]=N29,Tabla22[[#This Row],[Descuento en monedas]]=O29,Tabla22[[#This Row],[Precio Final]]=P29,Tabla22[[#This Row],[Calificación]]=Q29),"✔","❌")</calculatedColumnFormula>
    </tableColumn>
  </tableColumns>
  <tableStyleInfo name="TableStyleLight8"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5EB6742-C2C8-4126-AE36-8B0AB2E46298}" name="Tabla227" displayName="Tabla227" ref="C28:L58" totalsRowShown="0" headerRowDxfId="11" dataDxfId="10">
  <autoFilter ref="C28:L58" xr:uid="{2F6E6465-DF26-4593-826B-A5B8FAAE657C}"/>
  <tableColumns count="10">
    <tableColumn id="1" xr3:uid="{9C725BB4-90D7-48BC-9A1F-A7BB45BD0405}" name="Mes" dataDxfId="9"/>
    <tableColumn id="2" xr3:uid="{1AC07488-25DB-46F7-8C34-F9FDC679E335}" name="Cantidad" dataDxfId="8"/>
    <tableColumn id="3" xr3:uid="{A53243C1-34D3-4C0C-B0D1-5F9EF646F4D0}" name="Artículo" dataDxfId="7"/>
    <tableColumn id="4" xr3:uid="{0AC7E93B-D8C2-4F35-BC43-5926F3CAFA6A}" name="Precio unitario" dataDxfId="6"/>
    <tableColumn id="5" xr3:uid="{5CE0C260-78C8-484D-ADD0-AE6176CD2280}" name="Precio Total" dataDxfId="5">
      <calculatedColumnFormula>Tabla227[[#This Row],[Cantidad]]*Tabla227[[#This Row],[Precio unitario]]</calculatedColumnFormula>
    </tableColumn>
    <tableColumn id="6" xr3:uid="{D582D7F3-BC40-4622-A75E-7B4AD40A6402}" name="Descuento" dataDxfId="4">
      <calculatedColumnFormula>IF(Tabla227[[#This Row],[Precio Total]]&gt;200000,"SI","NO")</calculatedColumnFormula>
    </tableColumn>
    <tableColumn id="7" xr3:uid="{F43B8811-5264-4756-B924-AE8BA9535994}" name="Descuento en monedas" dataDxfId="3">
      <calculatedColumnFormula>IF(Tabla227[[#This Row],[Descuento]]="SI",Tabla227[[#This Row],[Precio Total]]*10%,0)</calculatedColumnFormula>
    </tableColumn>
    <tableColumn id="8" xr3:uid="{C9C04F2C-F9E8-4FAA-BF1A-506330D2C460}" name="Precio Final" dataDxfId="2">
      <calculatedColumnFormula>Tabla227[[#This Row],[Precio Total]]-Tabla227[[#This Row],[Descuento en monedas]]</calculatedColumnFormula>
    </tableColumn>
    <tableColumn id="10" xr3:uid="{5657EC6D-6284-42BD-945E-0E869CECDBBA}" name="Calificación" dataDxfId="1">
      <calculatedColumnFormula>IF(Tabla227[[#This Row],[Precio Final]]&lt;300000,"BAJO",IF(Tabla227[[#This Row],[Precio Final]]&lt;500000,"ACEPTABLE","ELEVADO"))</calculatedColumnFormula>
    </tableColumn>
    <tableColumn id="9" xr3:uid="{C5FDBD61-4847-471C-BB26-5A01B665B927}" name="Corrección" dataDxfId="0">
      <calculatedColumnFormula>+IF(AND(Tabla227[[#This Row],[Descuento]]=N29,Tabla227[[#This Row],[Descuento en monedas]]=O29,Tabla227[[#This Row],[Precio Final]]=P29,Tabla227[[#This Row],[Calificación]]=Q29),"✔","❌")</calculatedColumnFormula>
    </tableColumn>
  </tableColumns>
  <tableStyleInfo name="TableStyleLight8"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5E3F58-E71B-4D7F-8449-1C2F9866F214}" name="Tabla224" displayName="Tabla224" ref="C28:L58" totalsRowShown="0" headerRowDxfId="128" dataDxfId="127">
  <autoFilter ref="C28:L58" xr:uid="{2F6E6465-DF26-4593-826B-A5B8FAAE657C}"/>
  <tableColumns count="10">
    <tableColumn id="1" xr3:uid="{E2A09C24-673A-4B83-8702-0AC060EF316A}" name="Mes" dataDxfId="126"/>
    <tableColumn id="2" xr3:uid="{554B983A-F3D3-475B-AEFC-9D8E5E2F3B82}" name="Cantidad" dataDxfId="125"/>
    <tableColumn id="3" xr3:uid="{A18C617F-D5B0-484C-8C26-8B2AA4C13E27}" name="Artículo" dataDxfId="124"/>
    <tableColumn id="4" xr3:uid="{F062EC87-A596-4EC6-9C3F-CD103B616CCC}" name="Precio unitario" dataDxfId="123"/>
    <tableColumn id="5" xr3:uid="{637A99D1-4C2D-4F2A-BB19-C7D40D3DA1F4}" name="Precio Total" dataDxfId="122"/>
    <tableColumn id="6" xr3:uid="{6E39ABE9-CBD4-4641-8511-559535EC51B2}" name="Descuento" dataDxfId="121"/>
    <tableColumn id="7" xr3:uid="{59FD1996-DF76-401D-A751-B7A28A9320A1}" name="Descuento en monedas" dataDxfId="120"/>
    <tableColumn id="8" xr3:uid="{D67E1FF7-7160-4A0E-9446-6F8F22E3E102}" name="Precio Final" dataDxfId="119"/>
    <tableColumn id="10" xr3:uid="{D4CB8BA3-F64A-426A-A191-B9950157875E}" name="Calificación" dataDxfId="118"/>
    <tableColumn id="9" xr3:uid="{E7D1B44B-E5C4-4F16-9D62-86DD19D8B630}" name="Corrección" dataDxfId="117">
      <calculatedColumnFormula>+IF(AND(Tabla224[[#This Row],[Descuento]]=N29,Tabla224[[#This Row],[Descuento en monedas]]=O29,Tabla224[[#This Row],[Precio Final]]=P29,Tabla224[[#This Row],[Calificación]]=Q29),"✔","❌")</calculatedColumnFormula>
    </tableColumn>
  </tableColumns>
  <tableStyleInfo name="TableStyleLight8"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7B4163-3289-4BA0-BC9B-BC4AEE9CCEF6}" name="Tabla2249" displayName="Tabla2249" ref="C28:L58" totalsRowShown="0" headerRowDxfId="116" dataDxfId="115">
  <autoFilter ref="C28:L58" xr:uid="{2F6E6465-DF26-4593-826B-A5B8FAAE657C}"/>
  <tableColumns count="10">
    <tableColumn id="1" xr3:uid="{F5331AC3-CBAC-4B7A-9C7D-A3929DACD0C5}" name="Mes" dataDxfId="114"/>
    <tableColumn id="2" xr3:uid="{3701684F-D8CC-4F77-8448-12F13A05FB18}" name="Cantidad" dataDxfId="113"/>
    <tableColumn id="3" xr3:uid="{09FF9C8F-F237-4974-9E26-ED37FD751D76}" name="Artículo" dataDxfId="112"/>
    <tableColumn id="4" xr3:uid="{46929F19-C465-44D9-8035-6B9EB1A019DD}" name="Precio unitario" dataDxfId="111"/>
    <tableColumn id="5" xr3:uid="{59DF0954-C8B0-497C-A572-6042FA21AF5D}" name="Precio Total" dataDxfId="110">
      <calculatedColumnFormula>+Tabla2249[[#This Row],[Cantidad]]*Tabla2249[[#This Row],[Precio unitario]]</calculatedColumnFormula>
    </tableColumn>
    <tableColumn id="6" xr3:uid="{DAFEDF1F-1BC8-443C-9ABA-94D39617B7F4}" name="Descuento" dataDxfId="109">
      <calculatedColumnFormula>+IF(Tabla2249[[#This Row],[Precio Total]]&gt;200000,"SI","NO")</calculatedColumnFormula>
    </tableColumn>
    <tableColumn id="7" xr3:uid="{9D5EF44D-8ECA-4937-A1E6-301417DD92D6}" name="Descuento en monedas" dataDxfId="108">
      <calculatedColumnFormula>+IF(Tabla2249[[#This Row],[Descuento]]="SI",Tabla2249[[#This Row],[Precio Total]]*10%,0)</calculatedColumnFormula>
    </tableColumn>
    <tableColumn id="8" xr3:uid="{BF3916F3-640B-464A-8542-DAE1DB17F0FF}" name="Precio Final" dataDxfId="107">
      <calculatedColumnFormula>+Tabla2249[[#This Row],[Precio Total]]-Tabla2249[[#This Row],[Descuento en monedas]]</calculatedColumnFormula>
    </tableColumn>
    <tableColumn id="10" xr3:uid="{F9E661F5-A085-488F-A8EC-F009468A3E0E}" name="Calificación" dataDxfId="106">
      <calculatedColumnFormula>+_xlfn.IFS(Tabla2249[[#This Row],[Precio Final]]&lt;300000,"Bajo",Tabla2249[[#This Row],[Precio Final]]&lt;500000,"Aceptable",Tabla2249[[#This Row],[Precio Final]]&gt;500000,"Elevado")</calculatedColumnFormula>
    </tableColumn>
    <tableColumn id="9" xr3:uid="{1447DA92-05A1-462F-89AC-55228159F752}" name="Corrección" dataDxfId="105">
      <calculatedColumnFormula>+IF(AND(Tabla2249[[#This Row],[Descuento]]=N29,Tabla2249[[#This Row],[Descuento en monedas]]=O29,Tabla2249[[#This Row],[Precio Final]]=P29,Tabla2249[[#This Row],[Calificación]]=Q29),"✔","❌")</calculatedColumnFormula>
    </tableColumn>
  </tableColumns>
  <tableStyleInfo name="TableStyleLight8"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71E83A-EAD6-4500-830B-6B2FBC610BB5}" name="Tabla3" displayName="Tabla3" ref="C24:G74" totalsRowShown="0" headerRowDxfId="104" dataDxfId="103">
  <autoFilter ref="C24:G74" xr:uid="{6C71E83A-EAD6-4500-830B-6B2FBC610BB5}"/>
  <tableColumns count="5">
    <tableColumn id="1" xr3:uid="{398788E2-C61E-4A09-8601-EB58F71C6BA4}" name="Créditos anteriores" dataDxfId="102"/>
    <tableColumn id="2" xr3:uid="{D19A598D-5929-45DC-A7EF-BE4EFF660744}" name="Crédito deseado" dataDxfId="101"/>
    <tableColumn id="3" xr3:uid="{670BC70B-B72F-40A9-A407-C83C7D166B0A}" name="CALIFICACIÓN" dataDxfId="100"/>
    <tableColumn id="4" xr3:uid="{B2198704-B2A9-4F4F-B97D-F5105799D0A8}" name="CRÉDITO OTORGADO" dataDxfId="99"/>
    <tableColumn id="5" xr3:uid="{7DEA2F15-11A1-4DEC-81DD-591E081B1394}" name="CORRECCIÓN" dataDxfId="98">
      <calculatedColumnFormula>+IF(Tabla3[[#This Row],[CRÉDITO OTORGADO]]=I25,"✔","❌")</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AF7627B-3111-4D13-972F-F4B0AD99841F}" name="Tabla5789" displayName="Tabla5789" ref="C21:H59" totalsRowShown="0" headerRowDxfId="97" dataDxfId="95" headerRowBorderDxfId="96" tableBorderDxfId="94" totalsRowBorderDxfId="93">
  <autoFilter ref="C21:H59" xr:uid="{EAF7627B-3111-4D13-972F-F4B0AD99841F}"/>
  <tableColumns count="6">
    <tableColumn id="1" xr3:uid="{B968CA07-BF54-4B6F-9FF4-BDE382A04328}" name="Empleado" dataDxfId="92"/>
    <tableColumn id="2" xr3:uid="{96CA33A5-9CB6-498B-A563-4E508B2ED407}" name="Antigüedad" dataDxfId="91"/>
    <tableColumn id="3" xr3:uid="{D5F8D046-2AEB-4183-8681-1681811B4E83}" name="Cargo" dataDxfId="90"/>
    <tableColumn id="13" xr3:uid="{30C3582E-9B9A-440E-A965-8FF4CFF44364}" name="Sucursal" dataDxfId="89"/>
    <tableColumn id="14" xr3:uid="{1408048E-1393-4CAE-8B6A-1D9EE1DB53D4}" name="Obsequio" dataDxfId="88"/>
    <tableColumn id="4" xr3:uid="{0B606B82-92D6-49E6-9443-FC5775A8F946}" name="Corrección" dataDxfId="87">
      <calculatedColumnFormula>+IF(Tabla5789[[#This Row],[Obsequio]]=I22,"✔","❌")</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4BE239-B60F-4607-8933-84FEE681AC3A}" name="Tabla25" displayName="Tabla25" ref="B19:I55" totalsRowShown="0" headerRowDxfId="69" headerRowBorderDxfId="67" tableBorderDxfId="68" totalsRowBorderDxfId="66">
  <autoFilter ref="B19:I55" xr:uid="{727DD443-6789-47F9-A1A7-76A8A5EA7800}"/>
  <tableColumns count="8">
    <tableColumn id="1" xr3:uid="{E33BDB30-68FF-46B0-9E47-7AB3AC7B6CD4}" name="Nombre del asegurado" dataDxfId="65"/>
    <tableColumn id="2" xr3:uid="{460B0478-6F9F-4D38-8ADE-96A84F89E34D}" name="¿Tiene Cónyuge? (Sí= 1, No= 0)" dataDxfId="64"/>
    <tableColumn id="3" xr3:uid="{B1E3F06E-4170-47C1-861D-D9B4EC4A74D1}" name="Número de hijos" dataDxfId="63"/>
    <tableColumn id="4" xr3:uid="{32158B01-73D3-4BDF-8D7C-E759F09B3BFD}" name="Monto de seguro" dataDxfId="62"/>
    <tableColumn id="5" xr3:uid="{9F2E1138-4AF4-4CB0-9A85-374294D048C6}" name="Cantidad a entregar al cónyuge" dataDxfId="61"/>
    <tableColumn id="6" xr3:uid="{498CA6B8-93F1-4228-B7C7-82D69452716E}" name="Autocorrección de columna F" dataDxfId="60">
      <calculatedColumnFormula>+IF(Tabla25[[#This Row],[Cantidad a entregar al cónyuge]]=IF(AND(Tabla25[[#This Row],[¿Tiene Cónyuge? (Sí= 1, No= 0)]]=1,Tabla25[[#This Row],[Número de hijos]]&gt;0),Tabla25[[#This Row],[Monto de seguro]]*60%,
IF(AND(Tabla25[[#This Row],[¿Tiene Cónyuge? (Sí= 1, No= 0)]]=1,Tabla25[[#This Row],[Número de hijos]]=0),Tabla25[[#This Row],[Monto de seguro]],0)),"✔","✘")</calculatedColumnFormula>
    </tableColumn>
    <tableColumn id="7" xr3:uid="{23879883-B71E-4FEA-ABC4-5133D1DF41D6}" name="Cantidad a entregar a cada hijo" dataDxfId="59"/>
    <tableColumn id="8" xr3:uid="{A8674FC6-CA69-4347-90FB-3FF301CE54A5}" name="Autocorrección de columna H" dataDxfId="58">
      <calculatedColumnFormula>+IF(Tabla25[[#This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4338E7A-52FC-4CDF-BC5C-39FACF00D5CF}" name="Tabla578913" displayName="Tabla578913" ref="C21:G59" totalsRowShown="0" headerRowDxfId="86" dataDxfId="84" headerRowBorderDxfId="85" tableBorderDxfId="83" totalsRowBorderDxfId="82">
  <autoFilter ref="C21:G59" xr:uid="{EAF7627B-3111-4D13-972F-F4B0AD99841F}"/>
  <tableColumns count="5">
    <tableColumn id="1" xr3:uid="{A1EC52F2-DA7B-4837-91AE-E0B80CFA4C11}" name="Empleado" dataDxfId="81"/>
    <tableColumn id="2" xr3:uid="{CF567B92-6B64-4CA3-8D73-EFD633FDF47D}" name="Antigüedad" dataDxfId="80"/>
    <tableColumn id="3" xr3:uid="{AE76008E-3C96-4AF7-9216-71C096E2A0B1}" name="Cargo" dataDxfId="79"/>
    <tableColumn id="13" xr3:uid="{514840E7-BD42-4F70-A02D-4FE23F57E577}" name="Sucursal" dataDxfId="78"/>
    <tableColumn id="14" xr3:uid="{CDA01A36-8964-4742-8CC4-2B33C73D64BD}" name="Obsequio" dataDxfId="77">
      <calculatedColumnFormula>+IF(OR(Tabla578913[[#This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91413-1365-4A04-920E-4DA421030C09}">
  <sheetPr>
    <tabColor rgb="FFFF0066"/>
  </sheetPr>
  <dimension ref="A2:N26"/>
  <sheetViews>
    <sheetView showGridLines="0" workbookViewId="0">
      <selection activeCell="D29" sqref="D29"/>
    </sheetView>
  </sheetViews>
  <sheetFormatPr baseColWidth="10" defaultRowHeight="14.4" x14ac:dyDescent="0.3"/>
  <cols>
    <col min="1" max="16384" width="11.5546875" style="1"/>
  </cols>
  <sheetData>
    <row r="2" spans="1:14" x14ac:dyDescent="0.3">
      <c r="A2" s="2"/>
      <c r="B2" s="2"/>
      <c r="C2" s="2"/>
      <c r="D2" s="2"/>
      <c r="E2" s="80" t="s">
        <v>0</v>
      </c>
      <c r="F2" s="80"/>
      <c r="G2" s="80"/>
      <c r="H2" s="80"/>
      <c r="I2" s="80"/>
      <c r="J2" s="80"/>
      <c r="K2" s="80"/>
      <c r="L2" s="80"/>
      <c r="M2" s="80"/>
      <c r="N2" s="80"/>
    </row>
    <row r="3" spans="1:14" x14ac:dyDescent="0.3">
      <c r="A3" s="2"/>
      <c r="B3" s="2"/>
      <c r="C3" s="2"/>
      <c r="D3" s="2"/>
      <c r="E3" s="80"/>
      <c r="F3" s="80"/>
      <c r="G3" s="80"/>
      <c r="H3" s="80"/>
      <c r="I3" s="80"/>
      <c r="J3" s="80"/>
      <c r="K3" s="80"/>
      <c r="L3" s="80"/>
      <c r="M3" s="80"/>
      <c r="N3" s="80"/>
    </row>
    <row r="4" spans="1:14" x14ac:dyDescent="0.3">
      <c r="A4" s="2"/>
      <c r="B4" s="2"/>
      <c r="C4" s="2"/>
      <c r="D4" s="2"/>
      <c r="E4" s="80"/>
      <c r="F4" s="80"/>
      <c r="G4" s="80"/>
      <c r="H4" s="80"/>
      <c r="I4" s="80"/>
      <c r="J4" s="80"/>
      <c r="K4" s="80"/>
      <c r="L4" s="80"/>
      <c r="M4" s="80"/>
      <c r="N4" s="80"/>
    </row>
    <row r="5" spans="1:14" x14ac:dyDescent="0.3">
      <c r="A5" s="2"/>
      <c r="B5" s="2"/>
      <c r="C5" s="2"/>
      <c r="D5" s="2"/>
      <c r="E5" s="80"/>
      <c r="F5" s="80"/>
      <c r="G5" s="80"/>
      <c r="H5" s="80"/>
      <c r="I5" s="80"/>
      <c r="J5" s="80"/>
      <c r="K5" s="80"/>
      <c r="L5" s="80"/>
      <c r="M5" s="80"/>
      <c r="N5" s="80"/>
    </row>
    <row r="6" spans="1:14" x14ac:dyDescent="0.3">
      <c r="A6" s="2"/>
      <c r="B6" s="2"/>
      <c r="C6" s="2"/>
      <c r="D6" s="2"/>
      <c r="E6" s="80"/>
      <c r="F6" s="80"/>
      <c r="G6" s="80"/>
      <c r="H6" s="80"/>
      <c r="I6" s="80"/>
      <c r="J6" s="80"/>
      <c r="K6" s="80"/>
      <c r="L6" s="80"/>
      <c r="M6" s="80"/>
      <c r="N6" s="80"/>
    </row>
    <row r="8" spans="1:14" ht="14.4" customHeight="1" x14ac:dyDescent="0.3">
      <c r="A8" s="81" t="s">
        <v>1</v>
      </c>
      <c r="B8" s="81"/>
      <c r="C8" s="81"/>
      <c r="D8" s="81"/>
      <c r="E8" s="81"/>
      <c r="F8" s="81"/>
      <c r="G8" s="81"/>
      <c r="H8" s="81"/>
      <c r="I8" s="81"/>
      <c r="J8" s="81"/>
      <c r="K8" s="81"/>
      <c r="L8" s="81"/>
      <c r="M8" s="81"/>
      <c r="N8" s="81"/>
    </row>
    <row r="9" spans="1:14" ht="14.4" customHeight="1" x14ac:dyDescent="0.3">
      <c r="A9" s="81"/>
      <c r="B9" s="81"/>
      <c r="C9" s="81"/>
      <c r="D9" s="81"/>
      <c r="E9" s="81"/>
      <c r="F9" s="81"/>
      <c r="G9" s="81"/>
      <c r="H9" s="81"/>
      <c r="I9" s="81"/>
      <c r="J9" s="81"/>
      <c r="K9" s="81"/>
      <c r="L9" s="81"/>
      <c r="M9" s="81"/>
      <c r="N9" s="81"/>
    </row>
    <row r="10" spans="1:14" x14ac:dyDescent="0.3">
      <c r="A10" s="81"/>
      <c r="B10" s="81"/>
      <c r="C10" s="81"/>
      <c r="D10" s="81"/>
      <c r="E10" s="81"/>
      <c r="F10" s="81"/>
      <c r="G10" s="81"/>
      <c r="H10" s="81"/>
      <c r="I10" s="81"/>
      <c r="J10" s="81"/>
      <c r="K10" s="81"/>
      <c r="L10" s="81"/>
      <c r="M10" s="81"/>
      <c r="N10" s="81"/>
    </row>
    <row r="11" spans="1:14" x14ac:dyDescent="0.3">
      <c r="A11" s="81"/>
      <c r="B11" s="81"/>
      <c r="C11" s="81"/>
      <c r="D11" s="81"/>
      <c r="E11" s="81"/>
      <c r="F11" s="81"/>
      <c r="G11" s="81"/>
      <c r="H11" s="81"/>
      <c r="I11" s="81"/>
      <c r="J11" s="81"/>
      <c r="K11" s="81"/>
      <c r="L11" s="81"/>
      <c r="M11" s="81"/>
      <c r="N11" s="81"/>
    </row>
    <row r="12" spans="1:14" x14ac:dyDescent="0.3">
      <c r="A12" s="81"/>
      <c r="B12" s="81"/>
      <c r="C12" s="81"/>
      <c r="D12" s="81"/>
      <c r="E12" s="81"/>
      <c r="F12" s="81"/>
      <c r="G12" s="81"/>
      <c r="H12" s="81"/>
      <c r="I12" s="81"/>
      <c r="J12" s="81"/>
      <c r="K12" s="81"/>
      <c r="L12" s="81"/>
      <c r="M12" s="81"/>
      <c r="N12" s="81"/>
    </row>
    <row r="13" spans="1:14" x14ac:dyDescent="0.3">
      <c r="A13" s="81"/>
      <c r="B13" s="81"/>
      <c r="C13" s="81"/>
      <c r="D13" s="81"/>
      <c r="E13" s="81"/>
      <c r="F13" s="81"/>
      <c r="G13" s="81"/>
      <c r="H13" s="81"/>
      <c r="I13" s="81"/>
      <c r="J13" s="81"/>
      <c r="K13" s="81"/>
      <c r="L13" s="81"/>
      <c r="M13" s="81"/>
      <c r="N13" s="81"/>
    </row>
    <row r="14" spans="1:14" x14ac:dyDescent="0.3">
      <c r="A14" s="81"/>
      <c r="B14" s="81"/>
      <c r="C14" s="81"/>
      <c r="D14" s="81"/>
      <c r="E14" s="81"/>
      <c r="F14" s="81"/>
      <c r="G14" s="81"/>
      <c r="H14" s="81"/>
      <c r="I14" s="81"/>
      <c r="J14" s="81"/>
      <c r="K14" s="81"/>
      <c r="L14" s="81"/>
      <c r="M14" s="81"/>
      <c r="N14" s="81"/>
    </row>
    <row r="15" spans="1:14" x14ac:dyDescent="0.3">
      <c r="A15" s="81"/>
      <c r="B15" s="81"/>
      <c r="C15" s="81"/>
      <c r="D15" s="81"/>
      <c r="E15" s="81"/>
      <c r="F15" s="81"/>
      <c r="G15" s="81"/>
      <c r="H15" s="81"/>
      <c r="I15" s="81"/>
      <c r="J15" s="81"/>
      <c r="K15" s="81"/>
      <c r="L15" s="81"/>
      <c r="M15" s="81"/>
      <c r="N15" s="81"/>
    </row>
    <row r="16" spans="1:14" x14ac:dyDescent="0.3">
      <c r="A16" s="81"/>
      <c r="B16" s="81"/>
      <c r="C16" s="81"/>
      <c r="D16" s="81"/>
      <c r="E16" s="81"/>
      <c r="F16" s="81"/>
      <c r="G16" s="81"/>
      <c r="H16" s="81"/>
      <c r="I16" s="81"/>
      <c r="J16" s="81"/>
      <c r="K16" s="81"/>
      <c r="L16" s="81"/>
      <c r="M16" s="81"/>
      <c r="N16" s="81"/>
    </row>
    <row r="17" spans="1:14" x14ac:dyDescent="0.3">
      <c r="A17" s="81"/>
      <c r="B17" s="81"/>
      <c r="C17" s="81"/>
      <c r="D17" s="81"/>
      <c r="E17" s="81"/>
      <c r="F17" s="81"/>
      <c r="G17" s="81"/>
      <c r="H17" s="81"/>
      <c r="I17" s="81"/>
      <c r="J17" s="81"/>
      <c r="K17" s="81"/>
      <c r="L17" s="81"/>
      <c r="M17" s="81"/>
      <c r="N17" s="81"/>
    </row>
    <row r="18" spans="1:14" x14ac:dyDescent="0.3">
      <c r="A18" s="81"/>
      <c r="B18" s="81"/>
      <c r="C18" s="81"/>
      <c r="D18" s="81"/>
      <c r="E18" s="81"/>
      <c r="F18" s="81"/>
      <c r="G18" s="81"/>
      <c r="H18" s="81"/>
      <c r="I18" s="81"/>
      <c r="J18" s="81"/>
      <c r="K18" s="81"/>
      <c r="L18" s="81"/>
      <c r="M18" s="81"/>
      <c r="N18" s="81"/>
    </row>
    <row r="19" spans="1:14" x14ac:dyDescent="0.3">
      <c r="A19" s="81"/>
      <c r="B19" s="81"/>
      <c r="C19" s="81"/>
      <c r="D19" s="81"/>
      <c r="E19" s="81"/>
      <c r="F19" s="81"/>
      <c r="G19" s="81"/>
      <c r="H19" s="81"/>
      <c r="I19" s="81"/>
      <c r="J19" s="81"/>
      <c r="K19" s="81"/>
      <c r="L19" s="81"/>
      <c r="M19" s="81"/>
      <c r="N19" s="81"/>
    </row>
    <row r="20" spans="1:14" x14ac:dyDescent="0.3">
      <c r="A20" s="81"/>
      <c r="B20" s="81"/>
      <c r="C20" s="81"/>
      <c r="D20" s="81"/>
      <c r="E20" s="81"/>
      <c r="F20" s="81"/>
      <c r="G20" s="81"/>
      <c r="H20" s="81"/>
      <c r="I20" s="81"/>
      <c r="J20" s="81"/>
      <c r="K20" s="81"/>
      <c r="L20" s="81"/>
      <c r="M20" s="81"/>
      <c r="N20" s="81"/>
    </row>
    <row r="21" spans="1:14" x14ac:dyDescent="0.3">
      <c r="A21" s="81"/>
      <c r="B21" s="81"/>
      <c r="C21" s="81"/>
      <c r="D21" s="81"/>
      <c r="E21" s="81"/>
      <c r="F21" s="81"/>
      <c r="G21" s="81"/>
      <c r="H21" s="81"/>
      <c r="I21" s="81"/>
      <c r="J21" s="81"/>
      <c r="K21" s="81"/>
      <c r="L21" s="81"/>
      <c r="M21" s="81"/>
      <c r="N21" s="81"/>
    </row>
    <row r="22" spans="1:14" x14ac:dyDescent="0.3">
      <c r="A22" s="81"/>
      <c r="B22" s="81"/>
      <c r="C22" s="81"/>
      <c r="D22" s="81"/>
      <c r="E22" s="81"/>
      <c r="F22" s="81"/>
      <c r="G22" s="81"/>
      <c r="H22" s="81"/>
      <c r="I22" s="81"/>
      <c r="J22" s="81"/>
      <c r="K22" s="81"/>
      <c r="L22" s="81"/>
      <c r="M22" s="81"/>
      <c r="N22" s="81"/>
    </row>
    <row r="23" spans="1:14" x14ac:dyDescent="0.3">
      <c r="A23" s="81"/>
      <c r="B23" s="81"/>
      <c r="C23" s="81"/>
      <c r="D23" s="81"/>
      <c r="E23" s="81"/>
      <c r="F23" s="81"/>
      <c r="G23" s="81"/>
      <c r="H23" s="81"/>
      <c r="I23" s="81"/>
      <c r="J23" s="81"/>
      <c r="K23" s="81"/>
      <c r="L23" s="81"/>
      <c r="M23" s="81"/>
      <c r="N23" s="81"/>
    </row>
    <row r="24" spans="1:14" x14ac:dyDescent="0.3">
      <c r="A24" s="81"/>
      <c r="B24" s="81"/>
      <c r="C24" s="81"/>
      <c r="D24" s="81"/>
      <c r="E24" s="81"/>
      <c r="F24" s="81"/>
      <c r="G24" s="81"/>
      <c r="H24" s="81"/>
      <c r="I24" s="81"/>
      <c r="J24" s="81"/>
      <c r="K24" s="81"/>
      <c r="L24" s="81"/>
      <c r="M24" s="81"/>
      <c r="N24" s="81"/>
    </row>
    <row r="25" spans="1:14" x14ac:dyDescent="0.3">
      <c r="A25" s="81"/>
      <c r="B25" s="81"/>
      <c r="C25" s="81"/>
      <c r="D25" s="81"/>
      <c r="E25" s="81"/>
      <c r="F25" s="81"/>
      <c r="G25" s="81"/>
      <c r="H25" s="81"/>
      <c r="I25" s="81"/>
      <c r="J25" s="81"/>
      <c r="K25" s="81"/>
      <c r="L25" s="81"/>
      <c r="M25" s="81"/>
      <c r="N25" s="81"/>
    </row>
    <row r="26" spans="1:14" x14ac:dyDescent="0.3">
      <c r="A26" s="81"/>
      <c r="B26" s="81"/>
      <c r="C26" s="81"/>
      <c r="D26" s="81"/>
      <c r="E26" s="81"/>
      <c r="F26" s="81"/>
      <c r="G26" s="81"/>
      <c r="H26" s="81"/>
      <c r="I26" s="81"/>
      <c r="J26" s="81"/>
      <c r="K26" s="81"/>
      <c r="L26" s="81"/>
      <c r="M26" s="81"/>
      <c r="N26" s="81"/>
    </row>
  </sheetData>
  <mergeCells count="2">
    <mergeCell ref="E2:N6"/>
    <mergeCell ref="A8:N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CCE1-F6C4-4297-88D6-8FD2472DB00E}">
  <sheetPr>
    <tabColor rgb="FF009999"/>
  </sheetPr>
  <dimension ref="A2:S87"/>
  <sheetViews>
    <sheetView showGridLines="0" zoomScale="66" zoomScaleNormal="99" workbookViewId="0">
      <selection activeCell="J27" sqref="J27"/>
    </sheetView>
  </sheetViews>
  <sheetFormatPr baseColWidth="10" defaultRowHeight="14.4" x14ac:dyDescent="0.3"/>
  <cols>
    <col min="1" max="1" width="11.5546875" style="1"/>
    <col min="2" max="2" width="15.88671875" style="1" customWidth="1"/>
    <col min="3" max="3" width="27.109375" style="1" bestFit="1" customWidth="1"/>
    <col min="4" max="4" width="24.109375" style="1" bestFit="1" customWidth="1"/>
    <col min="5" max="5" width="22" style="1" bestFit="1" customWidth="1"/>
    <col min="6" max="6" width="67" style="1" bestFit="1" customWidth="1"/>
    <col min="7" max="7" width="28" style="1" bestFit="1" customWidth="1"/>
    <col min="8" max="8" width="17.77734375" style="1" bestFit="1" customWidth="1"/>
    <col min="9" max="9" width="32.21875" style="1" hidden="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ht="14.4" customHeight="1" x14ac:dyDescent="0.3">
      <c r="A2" s="2"/>
      <c r="B2" s="2"/>
      <c r="C2" s="87" t="s">
        <v>83</v>
      </c>
      <c r="D2" s="87"/>
      <c r="E2" s="87"/>
      <c r="F2" s="87"/>
      <c r="G2" s="87"/>
      <c r="H2" s="62"/>
      <c r="I2" s="62"/>
      <c r="J2" s="62"/>
      <c r="K2" s="62"/>
      <c r="L2" s="62"/>
    </row>
    <row r="3" spans="1:12" ht="14.4" customHeight="1" x14ac:dyDescent="0.3">
      <c r="A3" s="2"/>
      <c r="B3" s="2"/>
      <c r="C3" s="87"/>
      <c r="D3" s="87"/>
      <c r="E3" s="87"/>
      <c r="F3" s="87"/>
      <c r="G3" s="87"/>
      <c r="H3" s="62"/>
      <c r="I3" s="62"/>
      <c r="J3" s="62"/>
      <c r="K3" s="62"/>
      <c r="L3" s="62"/>
    </row>
    <row r="4" spans="1:12" ht="14.4" customHeight="1" x14ac:dyDescent="0.3">
      <c r="A4" s="2"/>
      <c r="B4" s="2"/>
      <c r="C4" s="87"/>
      <c r="D4" s="87"/>
      <c r="E4" s="87"/>
      <c r="F4" s="87"/>
      <c r="G4" s="87"/>
      <c r="H4" s="62"/>
      <c r="I4" s="62"/>
      <c r="J4" s="62"/>
      <c r="K4" s="62"/>
      <c r="L4" s="62"/>
    </row>
    <row r="5" spans="1:12" ht="14.4" customHeight="1" x14ac:dyDescent="0.3">
      <c r="A5" s="2"/>
      <c r="B5" s="2"/>
      <c r="C5" s="87"/>
      <c r="D5" s="87"/>
      <c r="E5" s="87"/>
      <c r="F5" s="87"/>
      <c r="G5" s="87"/>
      <c r="H5" s="62"/>
      <c r="I5" s="62"/>
      <c r="J5" s="62"/>
      <c r="K5" s="62"/>
      <c r="L5" s="62"/>
    </row>
    <row r="6" spans="1:12" ht="14.4" customHeight="1" x14ac:dyDescent="0.3">
      <c r="A6" s="2"/>
      <c r="B6" s="2"/>
      <c r="C6" s="87"/>
      <c r="D6" s="87"/>
      <c r="E6" s="87"/>
      <c r="F6" s="87"/>
      <c r="G6" s="87"/>
      <c r="H6" s="62"/>
      <c r="I6" s="62"/>
      <c r="J6" s="62"/>
      <c r="K6" s="62"/>
      <c r="L6" s="62"/>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4" spans="3:19" ht="17.399999999999999" x14ac:dyDescent="0.3">
      <c r="C24" s="57" t="s">
        <v>84</v>
      </c>
      <c r="D24" s="57" t="s">
        <v>85</v>
      </c>
      <c r="E24" s="57" t="s">
        <v>86</v>
      </c>
      <c r="F24" s="58" t="s">
        <v>87</v>
      </c>
      <c r="G24" s="57" t="s">
        <v>90</v>
      </c>
    </row>
    <row r="25" spans="3:19" ht="17.399999999999999" x14ac:dyDescent="0.3">
      <c r="C25" s="59">
        <v>9</v>
      </c>
      <c r="D25" s="60">
        <v>15000000</v>
      </c>
      <c r="E25" s="60" t="s">
        <v>88</v>
      </c>
      <c r="F25" s="61"/>
      <c r="G25" s="63" t="str">
        <f>+IF(Tabla3[[#This Row],[CRÉDITO OTORGADO]]=I25,"✔","❌")</f>
        <v>❌</v>
      </c>
      <c r="I25" s="1" t="s">
        <v>91</v>
      </c>
      <c r="N25" s="44" t="s">
        <v>55</v>
      </c>
      <c r="O25" s="44">
        <v>0</v>
      </c>
      <c r="P25" s="44">
        <v>160000</v>
      </c>
      <c r="Q25" s="44" t="s">
        <v>60</v>
      </c>
      <c r="S25" s="44"/>
    </row>
    <row r="26" spans="3:19" ht="17.399999999999999" x14ac:dyDescent="0.3">
      <c r="C26" s="59">
        <v>4</v>
      </c>
      <c r="D26" s="60">
        <v>5964576</v>
      </c>
      <c r="E26" s="60" t="s">
        <v>88</v>
      </c>
      <c r="F26" s="61"/>
      <c r="G26" s="63" t="str">
        <f>+IF(Tabla3[[#This Row],[CRÉDITO OTORGADO]]=I26,"✔","❌")</f>
        <v>❌</v>
      </c>
      <c r="I26" s="1" t="s">
        <v>92</v>
      </c>
      <c r="N26" s="44" t="s">
        <v>56</v>
      </c>
      <c r="O26" s="44">
        <v>37400</v>
      </c>
      <c r="P26" s="44">
        <v>336600</v>
      </c>
      <c r="Q26" s="44" t="s">
        <v>61</v>
      </c>
      <c r="S26" s="44"/>
    </row>
    <row r="27" spans="3:19" ht="17.399999999999999" x14ac:dyDescent="0.3">
      <c r="C27" s="59">
        <v>8</v>
      </c>
      <c r="D27" s="60">
        <v>7498019</v>
      </c>
      <c r="E27" s="60" t="s">
        <v>89</v>
      </c>
      <c r="F27" s="61"/>
      <c r="G27" s="63" t="str">
        <f>+IF(Tabla3[[#This Row],[CRÉDITO OTORGADO]]=I27,"✔","❌")</f>
        <v>❌</v>
      </c>
      <c r="I27" s="1" t="s">
        <v>92</v>
      </c>
      <c r="N27" s="44" t="s">
        <v>56</v>
      </c>
      <c r="O27" s="44">
        <v>38000</v>
      </c>
      <c r="P27" s="44">
        <v>342000</v>
      </c>
      <c r="Q27" s="44" t="s">
        <v>61</v>
      </c>
      <c r="S27" s="44"/>
    </row>
    <row r="28" spans="3:19" ht="17.399999999999999" x14ac:dyDescent="0.3">
      <c r="C28" s="59">
        <v>4</v>
      </c>
      <c r="D28" s="60">
        <v>8837835</v>
      </c>
      <c r="E28" s="60" t="s">
        <v>89</v>
      </c>
      <c r="F28" s="61"/>
      <c r="G28" s="63" t="str">
        <f>+IF(Tabla3[[#This Row],[CRÉDITO OTORGADO]]=I28,"✔","❌")</f>
        <v>❌</v>
      </c>
      <c r="I28" s="1" t="s">
        <v>92</v>
      </c>
      <c r="N28" s="44" t="s">
        <v>56</v>
      </c>
      <c r="O28" s="44">
        <v>41000</v>
      </c>
      <c r="P28" s="44">
        <v>369000</v>
      </c>
      <c r="Q28" s="44" t="s">
        <v>61</v>
      </c>
      <c r="S28" s="44"/>
    </row>
    <row r="29" spans="3:19" ht="17.399999999999999" x14ac:dyDescent="0.3">
      <c r="C29" s="59">
        <v>5</v>
      </c>
      <c r="D29" s="60">
        <v>14000000</v>
      </c>
      <c r="E29" s="60" t="s">
        <v>88</v>
      </c>
      <c r="F29" s="61"/>
      <c r="G29" s="63" t="str">
        <f>+IF(Tabla3[[#This Row],[CRÉDITO OTORGADO]]=I29,"✔","❌")</f>
        <v>❌</v>
      </c>
      <c r="I29" s="1" t="s">
        <v>91</v>
      </c>
      <c r="N29" s="44" t="s">
        <v>56</v>
      </c>
      <c r="O29" s="44">
        <v>27000</v>
      </c>
      <c r="P29" s="44">
        <v>243000</v>
      </c>
      <c r="Q29" s="44" t="s">
        <v>60</v>
      </c>
      <c r="S29" s="44"/>
    </row>
    <row r="30" spans="3:19" ht="17.399999999999999" x14ac:dyDescent="0.3">
      <c r="C30" s="59">
        <v>10</v>
      </c>
      <c r="D30" s="60">
        <v>9228533</v>
      </c>
      <c r="E30" s="60" t="s">
        <v>89</v>
      </c>
      <c r="F30" s="61"/>
      <c r="G30" s="63" t="str">
        <f>+IF(Tabla3[[#This Row],[CRÉDITO OTORGADO]]=I30,"✔","❌")</f>
        <v>❌</v>
      </c>
      <c r="I30" s="1" t="s">
        <v>92</v>
      </c>
      <c r="N30" s="44" t="s">
        <v>56</v>
      </c>
      <c r="O30" s="44">
        <v>35200</v>
      </c>
      <c r="P30" s="44">
        <v>316800</v>
      </c>
      <c r="Q30" s="44" t="s">
        <v>61</v>
      </c>
      <c r="S30" s="44"/>
    </row>
    <row r="31" spans="3:19" ht="17.399999999999999" x14ac:dyDescent="0.3">
      <c r="C31" s="59">
        <v>8</v>
      </c>
      <c r="D31" s="60">
        <v>8248059</v>
      </c>
      <c r="E31" s="60" t="s">
        <v>89</v>
      </c>
      <c r="F31" s="61"/>
      <c r="G31" s="63" t="str">
        <f>+IF(Tabla3[[#This Row],[CRÉDITO OTORGADO]]=I31,"✔","❌")</f>
        <v>❌</v>
      </c>
      <c r="I31" s="1" t="s">
        <v>92</v>
      </c>
      <c r="N31" s="44" t="s">
        <v>56</v>
      </c>
      <c r="O31" s="44">
        <v>91800</v>
      </c>
      <c r="P31" s="44">
        <v>826200</v>
      </c>
      <c r="Q31" s="44" t="s">
        <v>62</v>
      </c>
      <c r="S31" s="44"/>
    </row>
    <row r="32" spans="3:19" ht="17.399999999999999" x14ac:dyDescent="0.3">
      <c r="C32" s="59">
        <v>1</v>
      </c>
      <c r="D32" s="60">
        <v>14332449</v>
      </c>
      <c r="E32" s="60" t="s">
        <v>89</v>
      </c>
      <c r="F32" s="61"/>
      <c r="G32" s="63" t="str">
        <f>+IF(Tabla3[[#This Row],[CRÉDITO OTORGADO]]=I32,"✔","❌")</f>
        <v>❌</v>
      </c>
      <c r="I32" s="1" t="s">
        <v>93</v>
      </c>
      <c r="N32" s="44" t="s">
        <v>56</v>
      </c>
      <c r="O32" s="44">
        <v>35000</v>
      </c>
      <c r="P32" s="44">
        <v>315000</v>
      </c>
      <c r="Q32" s="44" t="s">
        <v>61</v>
      </c>
      <c r="S32" s="44"/>
    </row>
    <row r="33" spans="3:19" ht="17.399999999999999" x14ac:dyDescent="0.3">
      <c r="C33" s="59">
        <v>2</v>
      </c>
      <c r="D33" s="60">
        <v>9945210</v>
      </c>
      <c r="E33" s="60" t="s">
        <v>89</v>
      </c>
      <c r="F33" s="61"/>
      <c r="G33" s="63" t="str">
        <f>+IF(Tabla3[[#This Row],[CRÉDITO OTORGADO]]=I33,"✔","❌")</f>
        <v>❌</v>
      </c>
      <c r="I33" s="1" t="s">
        <v>93</v>
      </c>
      <c r="N33" s="44" t="s">
        <v>56</v>
      </c>
      <c r="O33" s="44">
        <v>56000</v>
      </c>
      <c r="P33" s="44">
        <v>504000</v>
      </c>
      <c r="Q33" s="44" t="s">
        <v>62</v>
      </c>
      <c r="S33" s="44"/>
    </row>
    <row r="34" spans="3:19" ht="17.399999999999999" x14ac:dyDescent="0.3">
      <c r="C34" s="59">
        <v>9</v>
      </c>
      <c r="D34" s="60">
        <v>13986215</v>
      </c>
      <c r="E34" s="60" t="s">
        <v>89</v>
      </c>
      <c r="F34" s="61"/>
      <c r="G34" s="63" t="str">
        <f>+IF(Tabla3[[#This Row],[CRÉDITO OTORGADO]]=I34,"✔","❌")</f>
        <v>❌</v>
      </c>
      <c r="I34" s="1" t="s">
        <v>93</v>
      </c>
      <c r="N34" s="44" t="s">
        <v>55</v>
      </c>
      <c r="O34" s="44">
        <v>0</v>
      </c>
      <c r="P34" s="44">
        <v>105000</v>
      </c>
      <c r="Q34" s="44" t="s">
        <v>60</v>
      </c>
      <c r="S34" s="44"/>
    </row>
    <row r="35" spans="3:19" ht="17.399999999999999" x14ac:dyDescent="0.3">
      <c r="C35" s="59">
        <v>2</v>
      </c>
      <c r="D35" s="60">
        <v>13935242</v>
      </c>
      <c r="E35" s="60" t="s">
        <v>89</v>
      </c>
      <c r="F35" s="61"/>
      <c r="G35" s="63" t="str">
        <f>+IF(Tabla3[[#This Row],[CRÉDITO OTORGADO]]=I35,"✔","❌")</f>
        <v>❌</v>
      </c>
      <c r="I35" s="1" t="s">
        <v>93</v>
      </c>
      <c r="N35" s="44" t="s">
        <v>56</v>
      </c>
      <c r="O35" s="44">
        <v>40800</v>
      </c>
      <c r="P35" s="44">
        <v>367200</v>
      </c>
      <c r="Q35" s="44" t="s">
        <v>61</v>
      </c>
      <c r="S35" s="44"/>
    </row>
    <row r="36" spans="3:19" ht="17.399999999999999" x14ac:dyDescent="0.3">
      <c r="C36" s="59">
        <v>6</v>
      </c>
      <c r="D36" s="60">
        <v>9067694</v>
      </c>
      <c r="E36" s="60" t="s">
        <v>89</v>
      </c>
      <c r="F36" s="61"/>
      <c r="G36" s="63" t="str">
        <f>+IF(Tabla3[[#This Row],[CRÉDITO OTORGADO]]=I36,"✔","❌")</f>
        <v>❌</v>
      </c>
      <c r="I36" s="1" t="s">
        <v>92</v>
      </c>
      <c r="N36" s="44" t="s">
        <v>56</v>
      </c>
      <c r="O36" s="44">
        <v>37400</v>
      </c>
      <c r="P36" s="44">
        <v>336600</v>
      </c>
      <c r="Q36" s="44" t="s">
        <v>61</v>
      </c>
      <c r="S36" s="44"/>
    </row>
    <row r="37" spans="3:19" ht="17.399999999999999" x14ac:dyDescent="0.3">
      <c r="C37" s="59">
        <v>6</v>
      </c>
      <c r="D37" s="60">
        <v>13000000</v>
      </c>
      <c r="E37" s="60" t="s">
        <v>88</v>
      </c>
      <c r="F37" s="61"/>
      <c r="G37" s="63" t="str">
        <f>+IF(Tabla3[[#This Row],[CRÉDITO OTORGADO]]=I37,"✔","❌")</f>
        <v>❌</v>
      </c>
      <c r="I37" s="1" t="s">
        <v>91</v>
      </c>
      <c r="N37" s="44" t="s">
        <v>56</v>
      </c>
      <c r="O37" s="44">
        <v>45000</v>
      </c>
      <c r="P37" s="44">
        <v>405000</v>
      </c>
      <c r="Q37" s="44" t="s">
        <v>61</v>
      </c>
      <c r="S37" s="44"/>
    </row>
    <row r="38" spans="3:19" ht="17.399999999999999" x14ac:dyDescent="0.3">
      <c r="C38" s="59">
        <v>3</v>
      </c>
      <c r="D38" s="60">
        <v>8814125</v>
      </c>
      <c r="E38" s="60" t="s">
        <v>88</v>
      </c>
      <c r="F38" s="61"/>
      <c r="G38" s="63" t="str">
        <f>+IF(Tabla3[[#This Row],[CRÉDITO OTORGADO]]=I38,"✔","❌")</f>
        <v>❌</v>
      </c>
      <c r="I38" s="1" t="s">
        <v>92</v>
      </c>
      <c r="N38" s="44" t="s">
        <v>56</v>
      </c>
      <c r="O38" s="44">
        <v>22000</v>
      </c>
      <c r="P38" s="44">
        <v>198000</v>
      </c>
      <c r="Q38" s="44" t="s">
        <v>60</v>
      </c>
      <c r="S38" s="44"/>
    </row>
    <row r="39" spans="3:19" ht="17.399999999999999" x14ac:dyDescent="0.3">
      <c r="C39" s="59">
        <v>6</v>
      </c>
      <c r="D39" s="60">
        <v>5364289</v>
      </c>
      <c r="E39" s="60" t="s">
        <v>88</v>
      </c>
      <c r="F39" s="61"/>
      <c r="G39" s="63" t="str">
        <f>+IF(Tabla3[[#This Row],[CRÉDITO OTORGADO]]=I39,"✔","❌")</f>
        <v>❌</v>
      </c>
      <c r="I39" s="1" t="s">
        <v>92</v>
      </c>
      <c r="N39" s="44" t="s">
        <v>55</v>
      </c>
      <c r="O39" s="44">
        <v>0</v>
      </c>
      <c r="P39" s="44">
        <v>200000</v>
      </c>
      <c r="Q39" s="44" t="s">
        <v>60</v>
      </c>
      <c r="S39" s="44"/>
    </row>
    <row r="40" spans="3:19" ht="17.399999999999999" x14ac:dyDescent="0.3">
      <c r="C40" s="59">
        <v>6</v>
      </c>
      <c r="D40" s="60">
        <v>5659052</v>
      </c>
      <c r="E40" s="60" t="s">
        <v>89</v>
      </c>
      <c r="F40" s="61"/>
      <c r="G40" s="63" t="str">
        <f>+IF(Tabla3[[#This Row],[CRÉDITO OTORGADO]]=I40,"✔","❌")</f>
        <v>❌</v>
      </c>
      <c r="I40" s="1" t="s">
        <v>92</v>
      </c>
      <c r="N40" s="44" t="s">
        <v>56</v>
      </c>
      <c r="O40" s="44">
        <v>26400</v>
      </c>
      <c r="P40" s="44">
        <v>237600</v>
      </c>
      <c r="Q40" s="44" t="s">
        <v>60</v>
      </c>
      <c r="S40" s="44"/>
    </row>
    <row r="41" spans="3:19" ht="17.399999999999999" x14ac:dyDescent="0.3">
      <c r="C41" s="59">
        <v>2</v>
      </c>
      <c r="D41" s="60">
        <v>8119485</v>
      </c>
      <c r="E41" s="60" t="s">
        <v>89</v>
      </c>
      <c r="F41" s="61"/>
      <c r="G41" s="63" t="str">
        <f>+IF(Tabla3[[#This Row],[CRÉDITO OTORGADO]]=I41,"✔","❌")</f>
        <v>❌</v>
      </c>
      <c r="I41" s="1" t="s">
        <v>93</v>
      </c>
      <c r="N41" s="44" t="s">
        <v>56</v>
      </c>
      <c r="O41" s="44">
        <v>91800</v>
      </c>
      <c r="P41" s="44">
        <v>826200</v>
      </c>
      <c r="Q41" s="44" t="s">
        <v>62</v>
      </c>
      <c r="S41" s="44"/>
    </row>
    <row r="42" spans="3:19" ht="17.399999999999999" x14ac:dyDescent="0.3">
      <c r="C42" s="59">
        <v>5</v>
      </c>
      <c r="D42" s="60">
        <v>7103736</v>
      </c>
      <c r="E42" s="60" t="s">
        <v>88</v>
      </c>
      <c r="F42" s="61"/>
      <c r="G42" s="63" t="str">
        <f>+IF(Tabla3[[#This Row],[CRÉDITO OTORGADO]]=I42,"✔","❌")</f>
        <v>❌</v>
      </c>
      <c r="I42" s="1" t="s">
        <v>92</v>
      </c>
      <c r="N42" s="44" t="s">
        <v>56</v>
      </c>
      <c r="O42" s="44">
        <v>50000</v>
      </c>
      <c r="P42" s="44">
        <v>450000</v>
      </c>
      <c r="Q42" s="44" t="s">
        <v>61</v>
      </c>
      <c r="S42" s="44"/>
    </row>
    <row r="43" spans="3:19" ht="17.399999999999999" x14ac:dyDescent="0.3">
      <c r="C43" s="59">
        <v>3</v>
      </c>
      <c r="D43" s="60">
        <v>11840100</v>
      </c>
      <c r="E43" s="60" t="s">
        <v>89</v>
      </c>
      <c r="F43" s="61"/>
      <c r="G43" s="63" t="str">
        <f>+IF(Tabla3[[#This Row],[CRÉDITO OTORGADO]]=I43,"✔","❌")</f>
        <v>❌</v>
      </c>
      <c r="I43" s="1" t="s">
        <v>93</v>
      </c>
      <c r="N43" s="44" t="s">
        <v>56</v>
      </c>
      <c r="O43" s="44">
        <v>32000</v>
      </c>
      <c r="P43" s="44">
        <v>288000</v>
      </c>
      <c r="Q43" s="44" t="s">
        <v>60</v>
      </c>
      <c r="S43" s="44"/>
    </row>
    <row r="44" spans="3:19" ht="17.399999999999999" x14ac:dyDescent="0.3">
      <c r="C44" s="59">
        <v>3</v>
      </c>
      <c r="D44" s="60">
        <v>7390159</v>
      </c>
      <c r="E44" s="60" t="s">
        <v>89</v>
      </c>
      <c r="F44" s="61"/>
      <c r="G44" s="63" t="str">
        <f>+IF(Tabla3[[#This Row],[CRÉDITO OTORGADO]]=I44,"✔","❌")</f>
        <v>❌</v>
      </c>
      <c r="I44" s="1" t="s">
        <v>92</v>
      </c>
      <c r="N44" s="44" t="s">
        <v>56</v>
      </c>
      <c r="O44" s="44">
        <v>32500</v>
      </c>
      <c r="P44" s="44">
        <v>292500</v>
      </c>
      <c r="Q44" s="44" t="s">
        <v>60</v>
      </c>
      <c r="S44" s="44"/>
    </row>
    <row r="45" spans="3:19" ht="17.399999999999999" x14ac:dyDescent="0.3">
      <c r="C45" s="59">
        <v>6</v>
      </c>
      <c r="D45" s="60">
        <v>8299118</v>
      </c>
      <c r="E45" s="60" t="s">
        <v>88</v>
      </c>
      <c r="F45" s="61"/>
      <c r="G45" s="63" t="str">
        <f>+IF(Tabla3[[#This Row],[CRÉDITO OTORGADO]]=I45,"✔","❌")</f>
        <v>❌</v>
      </c>
      <c r="I45" s="1" t="s">
        <v>92</v>
      </c>
      <c r="N45" s="44" t="s">
        <v>56</v>
      </c>
      <c r="O45" s="44">
        <v>32000</v>
      </c>
      <c r="P45" s="44">
        <v>288000</v>
      </c>
      <c r="Q45" s="44" t="s">
        <v>60</v>
      </c>
      <c r="S45" s="44"/>
    </row>
    <row r="46" spans="3:19" ht="17.399999999999999" x14ac:dyDescent="0.3">
      <c r="C46" s="59">
        <v>4</v>
      </c>
      <c r="D46" s="60">
        <v>11664679</v>
      </c>
      <c r="E46" s="60" t="s">
        <v>89</v>
      </c>
      <c r="F46" s="61"/>
      <c r="G46" s="63" t="str">
        <f>+IF(Tabla3[[#This Row],[CRÉDITO OTORGADO]]=I46,"✔","❌")</f>
        <v>❌</v>
      </c>
      <c r="I46" s="1" t="s">
        <v>93</v>
      </c>
      <c r="N46" s="44" t="s">
        <v>56</v>
      </c>
      <c r="O46" s="44">
        <v>69700</v>
      </c>
      <c r="P46" s="44">
        <v>627300</v>
      </c>
      <c r="Q46" s="44" t="s">
        <v>62</v>
      </c>
      <c r="S46" s="44"/>
    </row>
    <row r="47" spans="3:19" ht="17.399999999999999" x14ac:dyDescent="0.3">
      <c r="C47" s="59">
        <v>8</v>
      </c>
      <c r="D47" s="60">
        <v>10155202</v>
      </c>
      <c r="E47" s="60" t="s">
        <v>89</v>
      </c>
      <c r="F47" s="61"/>
      <c r="G47" s="63" t="str">
        <f>+IF(Tabla3[[#This Row],[CRÉDITO OTORGADO]]=I47,"✔","❌")</f>
        <v>❌</v>
      </c>
      <c r="I47" s="1" t="s">
        <v>93</v>
      </c>
      <c r="N47" s="44" t="s">
        <v>56</v>
      </c>
      <c r="O47" s="44">
        <v>43000</v>
      </c>
      <c r="P47" s="44">
        <v>387000</v>
      </c>
      <c r="Q47" s="44" t="s">
        <v>61</v>
      </c>
      <c r="S47" s="44"/>
    </row>
    <row r="48" spans="3:19" ht="17.399999999999999" x14ac:dyDescent="0.3">
      <c r="C48" s="59">
        <v>2</v>
      </c>
      <c r="D48" s="60">
        <v>14332677</v>
      </c>
      <c r="E48" s="60" t="s">
        <v>89</v>
      </c>
      <c r="F48" s="61"/>
      <c r="G48" s="63" t="str">
        <f>+IF(Tabla3[[#This Row],[CRÉDITO OTORGADO]]=I48,"✔","❌")</f>
        <v>❌</v>
      </c>
      <c r="I48" s="1" t="s">
        <v>93</v>
      </c>
      <c r="N48" s="44" t="s">
        <v>56</v>
      </c>
      <c r="O48" s="44">
        <v>35000</v>
      </c>
      <c r="P48" s="44">
        <v>315000</v>
      </c>
      <c r="Q48" s="44" t="s">
        <v>61</v>
      </c>
      <c r="S48" s="44"/>
    </row>
    <row r="49" spans="3:19" ht="17.399999999999999" x14ac:dyDescent="0.3">
      <c r="C49" s="59">
        <v>1</v>
      </c>
      <c r="D49" s="60">
        <v>6293091</v>
      </c>
      <c r="E49" s="60" t="s">
        <v>89</v>
      </c>
      <c r="F49" s="61"/>
      <c r="G49" s="63" t="str">
        <f>+IF(Tabla3[[#This Row],[CRÉDITO OTORGADO]]=I49,"✔","❌")</f>
        <v>❌</v>
      </c>
      <c r="I49" s="1" t="s">
        <v>93</v>
      </c>
      <c r="N49" s="44" t="s">
        <v>55</v>
      </c>
      <c r="O49" s="44">
        <v>0</v>
      </c>
      <c r="P49" s="44">
        <v>105000</v>
      </c>
      <c r="Q49" s="44" t="s">
        <v>60</v>
      </c>
      <c r="S49" s="44"/>
    </row>
    <row r="50" spans="3:19" ht="17.399999999999999" x14ac:dyDescent="0.3">
      <c r="C50" s="59">
        <v>1</v>
      </c>
      <c r="D50" s="60">
        <v>7340935</v>
      </c>
      <c r="E50" s="60" t="s">
        <v>88</v>
      </c>
      <c r="F50" s="61"/>
      <c r="G50" s="63" t="str">
        <f>+IF(Tabla3[[#This Row],[CRÉDITO OTORGADO]]=I50,"✔","❌")</f>
        <v>❌</v>
      </c>
      <c r="I50" s="1" t="s">
        <v>93</v>
      </c>
      <c r="N50" s="44" t="s">
        <v>56</v>
      </c>
      <c r="O50" s="44">
        <v>44000</v>
      </c>
      <c r="P50" s="44">
        <v>396000</v>
      </c>
      <c r="Q50" s="44" t="s">
        <v>61</v>
      </c>
      <c r="S50" s="44"/>
    </row>
    <row r="51" spans="3:19" ht="17.399999999999999" x14ac:dyDescent="0.3">
      <c r="C51" s="59">
        <v>2</v>
      </c>
      <c r="D51" s="60">
        <v>11901890</v>
      </c>
      <c r="E51" s="60" t="s">
        <v>88</v>
      </c>
      <c r="F51" s="61"/>
      <c r="G51" s="63" t="str">
        <f>+IF(Tabla3[[#This Row],[CRÉDITO OTORGADO]]=I51,"✔","❌")</f>
        <v>❌</v>
      </c>
      <c r="I51" s="1" t="s">
        <v>93</v>
      </c>
      <c r="N51" s="44" t="s">
        <v>56</v>
      </c>
      <c r="O51" s="44">
        <v>71400</v>
      </c>
      <c r="P51" s="44">
        <v>642600</v>
      </c>
      <c r="Q51" s="44" t="s">
        <v>62</v>
      </c>
      <c r="S51" s="44"/>
    </row>
    <row r="52" spans="3:19" ht="17.399999999999999" x14ac:dyDescent="0.3">
      <c r="C52" s="59">
        <v>3</v>
      </c>
      <c r="D52" s="60">
        <v>5813432</v>
      </c>
      <c r="E52" s="60" t="s">
        <v>88</v>
      </c>
      <c r="F52" s="61"/>
      <c r="G52" s="63" t="str">
        <f>+IF(Tabla3[[#This Row],[CRÉDITO OTORGADO]]=I52,"✔","❌")</f>
        <v>❌</v>
      </c>
      <c r="I52" s="1" t="s">
        <v>92</v>
      </c>
      <c r="N52" s="44" t="s">
        <v>56</v>
      </c>
      <c r="O52" s="44">
        <v>55000</v>
      </c>
      <c r="P52" s="44">
        <v>495000</v>
      </c>
      <c r="Q52" s="44" t="s">
        <v>61</v>
      </c>
      <c r="S52" s="44"/>
    </row>
    <row r="53" spans="3:19" ht="17.399999999999999" x14ac:dyDescent="0.3">
      <c r="C53" s="59">
        <v>7</v>
      </c>
      <c r="D53" s="60">
        <v>12498965</v>
      </c>
      <c r="E53" s="60" t="s">
        <v>89</v>
      </c>
      <c r="F53" s="61"/>
      <c r="G53" s="63" t="str">
        <f>+IF(Tabla3[[#This Row],[CRÉDITO OTORGADO]]=I53,"✔","❌")</f>
        <v>❌</v>
      </c>
      <c r="I53" s="1" t="s">
        <v>93</v>
      </c>
      <c r="N53" s="44" t="s">
        <v>56</v>
      </c>
      <c r="O53" s="44">
        <v>34000</v>
      </c>
      <c r="P53" s="44">
        <v>306000</v>
      </c>
      <c r="Q53" s="44" t="s">
        <v>61</v>
      </c>
      <c r="S53" s="44"/>
    </row>
    <row r="54" spans="3:19" ht="17.399999999999999" x14ac:dyDescent="0.3">
      <c r="C54" s="59">
        <v>10</v>
      </c>
      <c r="D54" s="60">
        <v>13479736</v>
      </c>
      <c r="E54" s="60" t="s">
        <v>89</v>
      </c>
      <c r="F54" s="61"/>
      <c r="G54" s="63" t="str">
        <f>+IF(Tabla3[[#This Row],[CRÉDITO OTORGADO]]=I54,"✔","❌")</f>
        <v>❌</v>
      </c>
      <c r="I54" s="1" t="s">
        <v>93</v>
      </c>
      <c r="N54" s="44" t="s">
        <v>55</v>
      </c>
      <c r="O54" s="44">
        <v>0</v>
      </c>
      <c r="P54" s="44">
        <v>125000</v>
      </c>
      <c r="Q54" s="44" t="s">
        <v>60</v>
      </c>
      <c r="S54" s="44"/>
    </row>
    <row r="55" spans="3:19" ht="17.399999999999999" x14ac:dyDescent="0.3">
      <c r="C55" s="59">
        <v>5</v>
      </c>
      <c r="D55" s="60">
        <v>14571461</v>
      </c>
      <c r="E55" s="60" t="s">
        <v>88</v>
      </c>
      <c r="F55" s="61"/>
      <c r="G55" s="63" t="str">
        <f>+IF(Tabla3[[#This Row],[CRÉDITO OTORGADO]]=I55,"✔","❌")</f>
        <v>❌</v>
      </c>
      <c r="H55" s="4"/>
      <c r="I55" s="3" t="s">
        <v>91</v>
      </c>
      <c r="J55" s="4"/>
    </row>
    <row r="56" spans="3:19" ht="17.399999999999999" x14ac:dyDescent="0.3">
      <c r="C56" s="59">
        <v>10</v>
      </c>
      <c r="D56" s="60">
        <v>12864254</v>
      </c>
      <c r="E56" s="60" t="s">
        <v>89</v>
      </c>
      <c r="F56" s="61"/>
      <c r="G56" s="63" t="str">
        <f>+IF(Tabla3[[#This Row],[CRÉDITO OTORGADO]]=I56,"✔","❌")</f>
        <v>❌</v>
      </c>
      <c r="H56" s="4"/>
      <c r="I56" s="3" t="s">
        <v>93</v>
      </c>
      <c r="J56" s="4"/>
    </row>
    <row r="57" spans="3:19" ht="17.399999999999999" x14ac:dyDescent="0.3">
      <c r="C57" s="59">
        <v>2</v>
      </c>
      <c r="D57" s="60">
        <v>14580390</v>
      </c>
      <c r="E57" s="60" t="s">
        <v>89</v>
      </c>
      <c r="F57" s="61"/>
      <c r="G57" s="63" t="str">
        <f>+IF(Tabla3[[#This Row],[CRÉDITO OTORGADO]]=I57,"✔","❌")</f>
        <v>❌</v>
      </c>
      <c r="H57" s="4"/>
      <c r="I57" s="3" t="s">
        <v>93</v>
      </c>
      <c r="J57" s="4"/>
    </row>
    <row r="58" spans="3:19" ht="17.399999999999999" x14ac:dyDescent="0.3">
      <c r="C58" s="59">
        <v>5</v>
      </c>
      <c r="D58" s="60">
        <v>11742833</v>
      </c>
      <c r="E58" s="60" t="s">
        <v>88</v>
      </c>
      <c r="F58" s="61"/>
      <c r="G58" s="63" t="str">
        <f>+IF(Tabla3[[#This Row],[CRÉDITO OTORGADO]]=I58,"✔","❌")</f>
        <v>❌</v>
      </c>
      <c r="H58" s="4"/>
      <c r="I58" s="3" t="s">
        <v>91</v>
      </c>
      <c r="J58" s="4"/>
    </row>
    <row r="59" spans="3:19" ht="17.399999999999999" x14ac:dyDescent="0.3">
      <c r="C59" s="59">
        <v>10</v>
      </c>
      <c r="D59" s="60">
        <v>14143806</v>
      </c>
      <c r="E59" s="60" t="s">
        <v>89</v>
      </c>
      <c r="F59" s="61"/>
      <c r="G59" s="63" t="str">
        <f>+IF(Tabla3[[#This Row],[CRÉDITO OTORGADO]]=I59,"✔","❌")</f>
        <v>❌</v>
      </c>
      <c r="H59" s="4"/>
      <c r="I59" s="3" t="s">
        <v>93</v>
      </c>
      <c r="J59" s="4"/>
    </row>
    <row r="60" spans="3:19" ht="17.399999999999999" x14ac:dyDescent="0.3">
      <c r="C60" s="59">
        <v>7</v>
      </c>
      <c r="D60" s="60">
        <v>6810577</v>
      </c>
      <c r="E60" s="60" t="s">
        <v>89</v>
      </c>
      <c r="F60" s="61"/>
      <c r="G60" s="63" t="str">
        <f>+IF(Tabla3[[#This Row],[CRÉDITO OTORGADO]]=I60,"✔","❌")</f>
        <v>❌</v>
      </c>
      <c r="H60" s="4"/>
      <c r="I60" s="3" t="s">
        <v>92</v>
      </c>
      <c r="J60" s="4"/>
    </row>
    <row r="61" spans="3:19" ht="17.399999999999999" x14ac:dyDescent="0.3">
      <c r="C61" s="59">
        <v>2</v>
      </c>
      <c r="D61" s="60">
        <v>5096154</v>
      </c>
      <c r="E61" s="60" t="s">
        <v>89</v>
      </c>
      <c r="F61" s="61"/>
      <c r="G61" s="63" t="str">
        <f>+IF(Tabla3[[#This Row],[CRÉDITO OTORGADO]]=I61,"✔","❌")</f>
        <v>❌</v>
      </c>
      <c r="H61" s="4"/>
      <c r="I61" s="3" t="s">
        <v>93</v>
      </c>
      <c r="J61" s="4"/>
    </row>
    <row r="62" spans="3:19" ht="17.399999999999999" x14ac:dyDescent="0.3">
      <c r="C62" s="59">
        <v>3</v>
      </c>
      <c r="D62" s="60">
        <v>11013042</v>
      </c>
      <c r="E62" s="60" t="s">
        <v>89</v>
      </c>
      <c r="F62" s="61"/>
      <c r="G62" s="63" t="str">
        <f>+IF(Tabla3[[#This Row],[CRÉDITO OTORGADO]]=I62,"✔","❌")</f>
        <v>❌</v>
      </c>
      <c r="H62" s="4"/>
      <c r="I62" s="3" t="s">
        <v>93</v>
      </c>
      <c r="J62" s="4"/>
    </row>
    <row r="63" spans="3:19" ht="17.399999999999999" x14ac:dyDescent="0.3">
      <c r="C63" s="59">
        <v>10</v>
      </c>
      <c r="D63" s="60">
        <v>14000000</v>
      </c>
      <c r="E63" s="60" t="s">
        <v>88</v>
      </c>
      <c r="F63" s="61"/>
      <c r="G63" s="63" t="str">
        <f>+IF(Tabla3[[#This Row],[CRÉDITO OTORGADO]]=I63,"✔","❌")</f>
        <v>❌</v>
      </c>
      <c r="H63" s="4"/>
      <c r="I63" s="3" t="s">
        <v>91</v>
      </c>
      <c r="J63" s="4"/>
    </row>
    <row r="64" spans="3:19" ht="17.399999999999999" x14ac:dyDescent="0.3">
      <c r="C64" s="59">
        <v>9</v>
      </c>
      <c r="D64" s="60">
        <v>5893927</v>
      </c>
      <c r="E64" s="60" t="s">
        <v>88</v>
      </c>
      <c r="F64" s="61"/>
      <c r="G64" s="63" t="str">
        <f>+IF(Tabla3[[#This Row],[CRÉDITO OTORGADO]]=I64,"✔","❌")</f>
        <v>❌</v>
      </c>
      <c r="H64" s="4"/>
      <c r="I64" s="3" t="s">
        <v>92</v>
      </c>
      <c r="J64" s="4"/>
    </row>
    <row r="65" spans="3:10" ht="17.399999999999999" x14ac:dyDescent="0.3">
      <c r="C65" s="59">
        <v>4</v>
      </c>
      <c r="D65" s="60">
        <v>14592308</v>
      </c>
      <c r="E65" s="60" t="s">
        <v>88</v>
      </c>
      <c r="F65" s="61"/>
      <c r="G65" s="63" t="str">
        <f>+IF(Tabla3[[#This Row],[CRÉDITO OTORGADO]]=I65,"✔","❌")</f>
        <v>❌</v>
      </c>
      <c r="H65" s="4"/>
      <c r="I65" s="3" t="s">
        <v>93</v>
      </c>
      <c r="J65" s="4"/>
    </row>
    <row r="66" spans="3:10" ht="17.399999999999999" x14ac:dyDescent="0.3">
      <c r="C66" s="59">
        <v>6</v>
      </c>
      <c r="D66" s="60">
        <v>13871017</v>
      </c>
      <c r="E66" s="60" t="s">
        <v>89</v>
      </c>
      <c r="F66" s="61"/>
      <c r="G66" s="63" t="str">
        <f>+IF(Tabla3[[#This Row],[CRÉDITO OTORGADO]]=I66,"✔","❌")</f>
        <v>❌</v>
      </c>
      <c r="H66" s="4"/>
      <c r="I66" s="3" t="s">
        <v>93</v>
      </c>
      <c r="J66" s="4"/>
    </row>
    <row r="67" spans="3:10" ht="17.399999999999999" x14ac:dyDescent="0.3">
      <c r="C67" s="59">
        <v>1</v>
      </c>
      <c r="D67" s="60">
        <v>9919413</v>
      </c>
      <c r="E67" s="60" t="s">
        <v>89</v>
      </c>
      <c r="F67" s="61"/>
      <c r="G67" s="63" t="str">
        <f>+IF(Tabla3[[#This Row],[CRÉDITO OTORGADO]]=I67,"✔","❌")</f>
        <v>❌</v>
      </c>
      <c r="H67" s="4"/>
      <c r="I67" s="3" t="s">
        <v>93</v>
      </c>
      <c r="J67" s="4"/>
    </row>
    <row r="68" spans="3:10" ht="17.399999999999999" x14ac:dyDescent="0.3">
      <c r="C68" s="59">
        <v>2</v>
      </c>
      <c r="D68" s="60">
        <v>7250981</v>
      </c>
      <c r="E68" s="60" t="s">
        <v>88</v>
      </c>
      <c r="F68" s="61"/>
      <c r="G68" s="63" t="str">
        <f>+IF(Tabla3[[#This Row],[CRÉDITO OTORGADO]]=I68,"✔","❌")</f>
        <v>❌</v>
      </c>
      <c r="H68" s="4"/>
      <c r="I68" s="3" t="s">
        <v>93</v>
      </c>
      <c r="J68" s="4"/>
    </row>
    <row r="69" spans="3:10" ht="17.399999999999999" x14ac:dyDescent="0.3">
      <c r="C69" s="59">
        <v>10</v>
      </c>
      <c r="D69" s="60">
        <v>7566730</v>
      </c>
      <c r="E69" s="60" t="s">
        <v>89</v>
      </c>
      <c r="F69" s="61"/>
      <c r="G69" s="63" t="str">
        <f>+IF(Tabla3[[#This Row],[CRÉDITO OTORGADO]]=I69,"✔","❌")</f>
        <v>❌</v>
      </c>
      <c r="H69" s="4"/>
      <c r="I69" s="3" t="s">
        <v>92</v>
      </c>
      <c r="J69" s="4"/>
    </row>
    <row r="70" spans="3:10" ht="17.399999999999999" x14ac:dyDescent="0.3">
      <c r="C70" s="59">
        <v>2</v>
      </c>
      <c r="D70" s="60">
        <v>12561674</v>
      </c>
      <c r="E70" s="60" t="s">
        <v>89</v>
      </c>
      <c r="F70" s="61"/>
      <c r="G70" s="63" t="str">
        <f>+IF(Tabla3[[#This Row],[CRÉDITO OTORGADO]]=I70,"✔","❌")</f>
        <v>❌</v>
      </c>
      <c r="H70" s="4"/>
      <c r="I70" s="3" t="s">
        <v>93</v>
      </c>
      <c r="J70" s="4"/>
    </row>
    <row r="71" spans="3:10" ht="17.399999999999999" x14ac:dyDescent="0.3">
      <c r="C71" s="59">
        <v>2</v>
      </c>
      <c r="D71" s="60">
        <v>7512529</v>
      </c>
      <c r="E71" s="60" t="s">
        <v>88</v>
      </c>
      <c r="F71" s="61"/>
      <c r="G71" s="63" t="str">
        <f>+IF(Tabla3[[#This Row],[CRÉDITO OTORGADO]]=I71,"✔","❌")</f>
        <v>❌</v>
      </c>
      <c r="H71" s="4"/>
      <c r="I71" s="3" t="s">
        <v>93</v>
      </c>
      <c r="J71" s="4"/>
    </row>
    <row r="72" spans="3:10" ht="17.399999999999999" x14ac:dyDescent="0.3">
      <c r="C72" s="59">
        <v>8</v>
      </c>
      <c r="D72" s="60">
        <v>8716612</v>
      </c>
      <c r="E72" s="60" t="s">
        <v>89</v>
      </c>
      <c r="F72" s="61"/>
      <c r="G72" s="63" t="str">
        <f>+IF(Tabla3[[#This Row],[CRÉDITO OTORGADO]]=I72,"✔","❌")</f>
        <v>❌</v>
      </c>
      <c r="H72" s="4"/>
      <c r="I72" s="3" t="s">
        <v>92</v>
      </c>
      <c r="J72" s="4"/>
    </row>
    <row r="73" spans="3:10" ht="17.399999999999999" x14ac:dyDescent="0.3">
      <c r="C73" s="59">
        <v>4</v>
      </c>
      <c r="D73" s="60">
        <v>14426095</v>
      </c>
      <c r="E73" s="60" t="s">
        <v>89</v>
      </c>
      <c r="F73" s="61"/>
      <c r="G73" s="63" t="str">
        <f>+IF(Tabla3[[#This Row],[CRÉDITO OTORGADO]]=I73,"✔","❌")</f>
        <v>❌</v>
      </c>
      <c r="H73" s="4"/>
      <c r="I73" s="3" t="s">
        <v>93</v>
      </c>
      <c r="J73" s="4"/>
    </row>
    <row r="74" spans="3:10" ht="17.399999999999999" x14ac:dyDescent="0.3">
      <c r="C74" s="59">
        <v>7</v>
      </c>
      <c r="D74" s="60">
        <v>7126392</v>
      </c>
      <c r="E74" s="60" t="s">
        <v>89</v>
      </c>
      <c r="F74" s="61"/>
      <c r="G74" s="63" t="str">
        <f>+IF(Tabla3[[#This Row],[CRÉDITO OTORGADO]]=I74,"✔","❌")</f>
        <v>❌</v>
      </c>
      <c r="H74" s="4"/>
      <c r="I74" s="3" t="s">
        <v>92</v>
      </c>
      <c r="J74" s="4"/>
    </row>
    <row r="75" spans="3:10" x14ac:dyDescent="0.3">
      <c r="D75" s="3"/>
      <c r="E75" s="3"/>
      <c r="F75" s="4"/>
      <c r="G75" s="4"/>
      <c r="H75" s="4"/>
      <c r="I75" s="4"/>
      <c r="J75" s="4"/>
    </row>
    <row r="76" spans="3:10" x14ac:dyDescent="0.3">
      <c r="D76" s="3"/>
      <c r="E76" s="3"/>
      <c r="F76" s="4"/>
      <c r="G76" s="4"/>
      <c r="H76" s="4"/>
      <c r="I76" s="4"/>
      <c r="J76" s="4"/>
    </row>
    <row r="77" spans="3:10" x14ac:dyDescent="0.3">
      <c r="D77" s="3"/>
      <c r="E77" s="3"/>
      <c r="F77" s="4"/>
      <c r="G77" s="4"/>
      <c r="H77" s="4"/>
      <c r="I77" s="4"/>
      <c r="J77" s="4"/>
    </row>
    <row r="78" spans="3:10" x14ac:dyDescent="0.3">
      <c r="D78" s="3"/>
      <c r="E78" s="3"/>
      <c r="F78" s="4"/>
      <c r="G78" s="4"/>
      <c r="H78" s="4"/>
      <c r="I78" s="4"/>
      <c r="J78" s="4"/>
    </row>
    <row r="79" spans="3:10" x14ac:dyDescent="0.3">
      <c r="D79" s="3"/>
      <c r="E79" s="3"/>
      <c r="F79" s="4"/>
      <c r="G79" s="4"/>
      <c r="H79" s="4"/>
      <c r="I79" s="4"/>
      <c r="J79" s="4"/>
    </row>
    <row r="80" spans="3: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sheetData>
  <dataConsolidate/>
  <mergeCells count="1">
    <mergeCell ref="C2:G6"/>
  </mergeCells>
  <conditionalFormatting sqref="E25:E74">
    <cfRule type="cellIs" dxfId="49" priority="6" operator="equal">
      <formula>"AAB"</formula>
    </cfRule>
    <cfRule type="cellIs" dxfId="48" priority="7" operator="equal">
      <formula>"AAA"</formula>
    </cfRule>
  </conditionalFormatting>
  <conditionalFormatting sqref="F25:F74">
    <cfRule type="cellIs" dxfId="47" priority="3" operator="equal">
      <formula>"APROBADA LINEA DE CRÉDITO DE 2 MILLONES"</formula>
    </cfRule>
    <cfRule type="cellIs" dxfId="46" priority="4" operator="equal">
      <formula>"APROBADA LINEA DE CRÉDITO DE 5 A 10 MILLONES"</formula>
    </cfRule>
    <cfRule type="cellIs" dxfId="45" priority="5" operator="equal">
      <formula>"APROBADA LINEA DE CRÉDITO DE 10 A 15 MILLONES"</formula>
    </cfRule>
  </conditionalFormatting>
  <conditionalFormatting sqref="G25:G74">
    <cfRule type="cellIs" dxfId="44" priority="1" operator="equal">
      <formula>"❌"</formula>
    </cfRule>
    <cfRule type="cellIs" dxfId="43" priority="2" operator="equal">
      <formula>"✔"</formula>
    </cfRule>
  </conditionalFormatting>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B46D7-64E9-4DC4-885E-A2F8DD745EC0}">
  <sheetPr>
    <tabColor rgb="FF009999"/>
  </sheetPr>
  <dimension ref="A2:S84"/>
  <sheetViews>
    <sheetView showGridLines="0" topLeftCell="A6" zoomScale="68" zoomScaleNormal="96" workbookViewId="0">
      <selection activeCell="K36" sqref="K36"/>
    </sheetView>
  </sheetViews>
  <sheetFormatPr baseColWidth="10" defaultRowHeight="14.4" x14ac:dyDescent="0.3"/>
  <cols>
    <col min="1" max="1" width="11.5546875" style="1"/>
    <col min="2" max="2" width="15.88671875" style="1" customWidth="1"/>
    <col min="3" max="3" width="27.109375" style="1" bestFit="1" customWidth="1"/>
    <col min="4" max="4" width="24.109375" style="1" bestFit="1" customWidth="1"/>
    <col min="5" max="5" width="22" style="1" bestFit="1" customWidth="1"/>
    <col min="6" max="6" width="67" style="1" bestFit="1" customWidth="1"/>
    <col min="7" max="7" width="28" style="1" bestFit="1" customWidth="1"/>
    <col min="8" max="8" width="20.44140625" style="1" bestFit="1" customWidth="1"/>
    <col min="9" max="9" width="32.21875" style="1" hidden="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ht="14.4" customHeight="1" x14ac:dyDescent="0.3">
      <c r="A2" s="2"/>
      <c r="B2" s="2"/>
      <c r="C2" s="87" t="s">
        <v>145</v>
      </c>
      <c r="D2" s="87"/>
      <c r="E2" s="87"/>
      <c r="F2" s="87"/>
      <c r="G2" s="87"/>
      <c r="H2" s="87"/>
      <c r="I2" s="62"/>
      <c r="J2" s="62"/>
      <c r="K2" s="62"/>
      <c r="L2" s="62"/>
    </row>
    <row r="3" spans="1:12" ht="14.4" customHeight="1" x14ac:dyDescent="0.3">
      <c r="A3" s="2"/>
      <c r="B3" s="2"/>
      <c r="C3" s="87"/>
      <c r="D3" s="87"/>
      <c r="E3" s="87"/>
      <c r="F3" s="87"/>
      <c r="G3" s="87"/>
      <c r="H3" s="87"/>
      <c r="I3" s="62"/>
      <c r="J3" s="62"/>
      <c r="K3" s="62"/>
      <c r="L3" s="62"/>
    </row>
    <row r="4" spans="1:12" ht="14.4" customHeight="1" x14ac:dyDescent="0.3">
      <c r="A4" s="2"/>
      <c r="B4" s="2"/>
      <c r="C4" s="87"/>
      <c r="D4" s="87"/>
      <c r="E4" s="87"/>
      <c r="F4" s="87"/>
      <c r="G4" s="87"/>
      <c r="H4" s="87"/>
      <c r="I4" s="62"/>
      <c r="J4" s="62"/>
      <c r="K4" s="62"/>
      <c r="L4" s="62"/>
    </row>
    <row r="5" spans="1:12" ht="14.4" customHeight="1" x14ac:dyDescent="0.3">
      <c r="A5" s="2"/>
      <c r="B5" s="2"/>
      <c r="C5" s="87"/>
      <c r="D5" s="87"/>
      <c r="E5" s="87"/>
      <c r="F5" s="87"/>
      <c r="G5" s="87"/>
      <c r="H5" s="87"/>
      <c r="I5" s="62"/>
      <c r="J5" s="62"/>
      <c r="K5" s="62"/>
      <c r="L5" s="62"/>
    </row>
    <row r="6" spans="1:12" ht="14.4" customHeight="1" x14ac:dyDescent="0.3">
      <c r="A6" s="2"/>
      <c r="B6" s="2"/>
      <c r="C6" s="87"/>
      <c r="D6" s="87"/>
      <c r="E6" s="87"/>
      <c r="F6" s="87"/>
      <c r="G6" s="87"/>
      <c r="H6" s="87"/>
      <c r="I6" s="62"/>
      <c r="J6" s="62"/>
      <c r="K6" s="62"/>
      <c r="L6" s="62"/>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1" spans="3:19" ht="21" x14ac:dyDescent="0.4">
      <c r="C21" s="64" t="s">
        <v>144</v>
      </c>
      <c r="D21" s="65" t="s">
        <v>94</v>
      </c>
      <c r="E21" s="65" t="s">
        <v>95</v>
      </c>
      <c r="F21" s="66" t="s">
        <v>96</v>
      </c>
      <c r="G21" s="66" t="s">
        <v>97</v>
      </c>
      <c r="H21" s="66" t="s">
        <v>57</v>
      </c>
    </row>
    <row r="22" spans="3:19" ht="15.6" x14ac:dyDescent="0.3">
      <c r="C22" s="67" t="s">
        <v>98</v>
      </c>
      <c r="D22" s="68">
        <v>10</v>
      </c>
      <c r="E22" s="68" t="s">
        <v>99</v>
      </c>
      <c r="F22" s="68" t="s">
        <v>100</v>
      </c>
      <c r="G22" s="68"/>
      <c r="H22" s="73" t="str">
        <f>+IF(Tabla5789[[#This Row],[Obsequio]]=I22,"✔","❌")</f>
        <v>❌</v>
      </c>
      <c r="I22"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22" s="44" t="s">
        <v>55</v>
      </c>
      <c r="O22" s="44">
        <v>0</v>
      </c>
      <c r="P22" s="44">
        <v>160000</v>
      </c>
      <c r="Q22" s="44" t="s">
        <v>60</v>
      </c>
      <c r="S22" s="44"/>
    </row>
    <row r="23" spans="3:19" ht="15.6" x14ac:dyDescent="0.3">
      <c r="C23" s="67" t="s">
        <v>101</v>
      </c>
      <c r="D23" s="68">
        <v>2</v>
      </c>
      <c r="E23" s="68" t="s">
        <v>102</v>
      </c>
      <c r="F23" s="68" t="s">
        <v>103</v>
      </c>
      <c r="G23" s="68"/>
      <c r="H23" s="73" t="str">
        <f>+IF(Tabla5789[[#This Row],[Obsequio]]=I23,"✔","❌")</f>
        <v>❌</v>
      </c>
      <c r="I23"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23" s="44" t="s">
        <v>56</v>
      </c>
      <c r="O23" s="44">
        <v>37400</v>
      </c>
      <c r="P23" s="44">
        <v>336600</v>
      </c>
      <c r="Q23" s="44" t="s">
        <v>61</v>
      </c>
      <c r="S23" s="44"/>
    </row>
    <row r="24" spans="3:19" ht="15.6" x14ac:dyDescent="0.3">
      <c r="C24" s="67" t="s">
        <v>104</v>
      </c>
      <c r="D24" s="68">
        <v>2</v>
      </c>
      <c r="E24" s="68" t="s">
        <v>105</v>
      </c>
      <c r="F24" s="68" t="s">
        <v>106</v>
      </c>
      <c r="G24" s="68"/>
      <c r="H24" s="73" t="str">
        <f>+IF(Tabla5789[[#This Row],[Obsequio]]=I24,"✔","❌")</f>
        <v>❌</v>
      </c>
      <c r="I24"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24" s="44" t="s">
        <v>56</v>
      </c>
      <c r="O24" s="44">
        <v>38000</v>
      </c>
      <c r="P24" s="44">
        <v>342000</v>
      </c>
      <c r="Q24" s="44" t="s">
        <v>61</v>
      </c>
      <c r="S24" s="44"/>
    </row>
    <row r="25" spans="3:19" ht="15.6" x14ac:dyDescent="0.3">
      <c r="C25" s="67" t="s">
        <v>107</v>
      </c>
      <c r="D25" s="68">
        <v>4</v>
      </c>
      <c r="E25" s="68" t="s">
        <v>105</v>
      </c>
      <c r="F25" s="68" t="s">
        <v>100</v>
      </c>
      <c r="G25" s="68"/>
      <c r="H25" s="73" t="str">
        <f>+IF(Tabla5789[[#This Row],[Obsequio]]=I25,"✔","❌")</f>
        <v>❌</v>
      </c>
      <c r="I25"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25" s="44" t="s">
        <v>56</v>
      </c>
      <c r="O25" s="44">
        <v>41000</v>
      </c>
      <c r="P25" s="44">
        <v>369000</v>
      </c>
      <c r="Q25" s="44" t="s">
        <v>61</v>
      </c>
      <c r="S25" s="44"/>
    </row>
    <row r="26" spans="3:19" ht="15.6" x14ac:dyDescent="0.3">
      <c r="C26" s="67" t="s">
        <v>108</v>
      </c>
      <c r="D26" s="68">
        <v>10</v>
      </c>
      <c r="E26" s="68" t="s">
        <v>99</v>
      </c>
      <c r="F26" s="68" t="s">
        <v>106</v>
      </c>
      <c r="G26" s="68"/>
      <c r="H26" s="73" t="str">
        <f>+IF(Tabla5789[[#This Row],[Obsequio]]=I26,"✔","❌")</f>
        <v>❌</v>
      </c>
      <c r="I26"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26" s="44" t="s">
        <v>56</v>
      </c>
      <c r="O26" s="44">
        <v>27000</v>
      </c>
      <c r="P26" s="44">
        <v>243000</v>
      </c>
      <c r="Q26" s="44" t="s">
        <v>60</v>
      </c>
      <c r="S26" s="44"/>
    </row>
    <row r="27" spans="3:19" ht="15.6" x14ac:dyDescent="0.3">
      <c r="C27" s="67" t="s">
        <v>109</v>
      </c>
      <c r="D27" s="68">
        <v>1</v>
      </c>
      <c r="E27" s="68" t="s">
        <v>102</v>
      </c>
      <c r="F27" s="68" t="s">
        <v>103</v>
      </c>
      <c r="G27" s="68"/>
      <c r="H27" s="73" t="str">
        <f>+IF(Tabla5789[[#This Row],[Obsequio]]=I27,"✔","❌")</f>
        <v>❌</v>
      </c>
      <c r="I27"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27" s="44" t="s">
        <v>56</v>
      </c>
      <c r="O27" s="44">
        <v>35200</v>
      </c>
      <c r="P27" s="44">
        <v>316800</v>
      </c>
      <c r="Q27" s="44" t="s">
        <v>61</v>
      </c>
      <c r="S27" s="44"/>
    </row>
    <row r="28" spans="3:19" ht="15.6" x14ac:dyDescent="0.3">
      <c r="C28" s="67" t="s">
        <v>110</v>
      </c>
      <c r="D28" s="68">
        <v>4</v>
      </c>
      <c r="E28" s="68" t="s">
        <v>102</v>
      </c>
      <c r="F28" s="68" t="s">
        <v>103</v>
      </c>
      <c r="G28" s="68"/>
      <c r="H28" s="73" t="str">
        <f>+IF(Tabla5789[[#This Row],[Obsequio]]=I28,"✔","❌")</f>
        <v>❌</v>
      </c>
      <c r="I28"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28" s="44" t="s">
        <v>56</v>
      </c>
      <c r="O28" s="44">
        <v>91800</v>
      </c>
      <c r="P28" s="44">
        <v>826200</v>
      </c>
      <c r="Q28" s="44" t="s">
        <v>62</v>
      </c>
      <c r="S28" s="44"/>
    </row>
    <row r="29" spans="3:19" ht="15.6" x14ac:dyDescent="0.3">
      <c r="C29" s="67" t="s">
        <v>111</v>
      </c>
      <c r="D29" s="68">
        <v>4</v>
      </c>
      <c r="E29" s="68" t="s">
        <v>112</v>
      </c>
      <c r="F29" s="68" t="s">
        <v>103</v>
      </c>
      <c r="G29" s="68"/>
      <c r="H29" s="73" t="str">
        <f>+IF(Tabla5789[[#This Row],[Obsequio]]=I29,"✔","❌")</f>
        <v>❌</v>
      </c>
      <c r="I29"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29" s="44" t="s">
        <v>56</v>
      </c>
      <c r="O29" s="44">
        <v>35000</v>
      </c>
      <c r="P29" s="44">
        <v>315000</v>
      </c>
      <c r="Q29" s="44" t="s">
        <v>61</v>
      </c>
      <c r="S29" s="44"/>
    </row>
    <row r="30" spans="3:19" ht="15.6" x14ac:dyDescent="0.3">
      <c r="C30" s="67" t="s">
        <v>113</v>
      </c>
      <c r="D30" s="68">
        <v>4</v>
      </c>
      <c r="E30" s="68" t="s">
        <v>114</v>
      </c>
      <c r="F30" s="68" t="s">
        <v>100</v>
      </c>
      <c r="G30" s="68"/>
      <c r="H30" s="73" t="str">
        <f>+IF(Tabla5789[[#This Row],[Obsequio]]=I30,"✔","❌")</f>
        <v>❌</v>
      </c>
      <c r="I30"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30" s="44" t="s">
        <v>56</v>
      </c>
      <c r="O30" s="44">
        <v>56000</v>
      </c>
      <c r="P30" s="44">
        <v>504000</v>
      </c>
      <c r="Q30" s="44" t="s">
        <v>62</v>
      </c>
      <c r="S30" s="44"/>
    </row>
    <row r="31" spans="3:19" ht="15.6" x14ac:dyDescent="0.3">
      <c r="C31" s="67" t="s">
        <v>115</v>
      </c>
      <c r="D31" s="68">
        <v>10</v>
      </c>
      <c r="E31" s="68" t="s">
        <v>99</v>
      </c>
      <c r="F31" s="68" t="s">
        <v>100</v>
      </c>
      <c r="G31" s="68"/>
      <c r="H31" s="73" t="str">
        <f>+IF(Tabla5789[[#This Row],[Obsequio]]=I31,"✔","❌")</f>
        <v>❌</v>
      </c>
      <c r="I31"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31" s="44" t="s">
        <v>55</v>
      </c>
      <c r="O31" s="44">
        <v>0</v>
      </c>
      <c r="P31" s="44">
        <v>105000</v>
      </c>
      <c r="Q31" s="44" t="s">
        <v>60</v>
      </c>
      <c r="S31" s="44"/>
    </row>
    <row r="32" spans="3:19" ht="15.6" x14ac:dyDescent="0.3">
      <c r="C32" s="67" t="s">
        <v>116</v>
      </c>
      <c r="D32" s="68">
        <v>2</v>
      </c>
      <c r="E32" s="68" t="s">
        <v>102</v>
      </c>
      <c r="F32" s="68" t="s">
        <v>106</v>
      </c>
      <c r="G32" s="68"/>
      <c r="H32" s="73" t="str">
        <f>+IF(Tabla5789[[#This Row],[Obsequio]]=I32,"✔","❌")</f>
        <v>❌</v>
      </c>
      <c r="I32"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32" s="44" t="s">
        <v>56</v>
      </c>
      <c r="O32" s="44">
        <v>40800</v>
      </c>
      <c r="P32" s="44">
        <v>367200</v>
      </c>
      <c r="Q32" s="44" t="s">
        <v>61</v>
      </c>
      <c r="S32" s="44"/>
    </row>
    <row r="33" spans="3:19" ht="15.6" x14ac:dyDescent="0.3">
      <c r="C33" s="67" t="s">
        <v>117</v>
      </c>
      <c r="D33" s="68">
        <v>4</v>
      </c>
      <c r="E33" s="68" t="s">
        <v>105</v>
      </c>
      <c r="F33" s="68" t="s">
        <v>106</v>
      </c>
      <c r="G33" s="68"/>
      <c r="H33" s="73" t="str">
        <f>+IF(Tabla5789[[#This Row],[Obsequio]]=I33,"✔","❌")</f>
        <v>❌</v>
      </c>
      <c r="I33"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Bolígrafos Personalizados</v>
      </c>
      <c r="N33" s="44" t="s">
        <v>56</v>
      </c>
      <c r="O33" s="44">
        <v>37400</v>
      </c>
      <c r="P33" s="44">
        <v>336600</v>
      </c>
      <c r="Q33" s="44" t="s">
        <v>61</v>
      </c>
      <c r="S33" s="44"/>
    </row>
    <row r="34" spans="3:19" ht="15.6" x14ac:dyDescent="0.3">
      <c r="C34" s="67" t="s">
        <v>118</v>
      </c>
      <c r="D34" s="68">
        <v>3</v>
      </c>
      <c r="E34" s="68" t="s">
        <v>105</v>
      </c>
      <c r="F34" s="68" t="s">
        <v>100</v>
      </c>
      <c r="G34" s="68"/>
      <c r="H34" s="73" t="str">
        <f>+IF(Tabla5789[[#This Row],[Obsequio]]=I34,"✔","❌")</f>
        <v>❌</v>
      </c>
      <c r="I34"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34" s="44" t="s">
        <v>56</v>
      </c>
      <c r="O34" s="44">
        <v>45000</v>
      </c>
      <c r="P34" s="44">
        <v>405000</v>
      </c>
      <c r="Q34" s="44" t="s">
        <v>61</v>
      </c>
      <c r="S34" s="44"/>
    </row>
    <row r="35" spans="3:19" ht="15.6" x14ac:dyDescent="0.3">
      <c r="C35" s="67" t="s">
        <v>119</v>
      </c>
      <c r="D35" s="68">
        <v>10</v>
      </c>
      <c r="E35" s="68" t="s">
        <v>99</v>
      </c>
      <c r="F35" s="68" t="s">
        <v>103</v>
      </c>
      <c r="G35" s="68"/>
      <c r="H35" s="73" t="str">
        <f>+IF(Tabla5789[[#This Row],[Obsequio]]=I35,"✔","❌")</f>
        <v>❌</v>
      </c>
      <c r="I35"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35" s="44" t="s">
        <v>56</v>
      </c>
      <c r="O35" s="44">
        <v>22000</v>
      </c>
      <c r="P35" s="44">
        <v>198000</v>
      </c>
      <c r="Q35" s="44" t="s">
        <v>60</v>
      </c>
      <c r="S35" s="44"/>
    </row>
    <row r="36" spans="3:19" ht="15.6" x14ac:dyDescent="0.3">
      <c r="C36" s="67" t="s">
        <v>120</v>
      </c>
      <c r="D36" s="68">
        <v>4</v>
      </c>
      <c r="E36" s="68" t="s">
        <v>102</v>
      </c>
      <c r="F36" s="68" t="s">
        <v>106</v>
      </c>
      <c r="G36" s="68"/>
      <c r="H36" s="73" t="str">
        <f>+IF(Tabla5789[[#This Row],[Obsequio]]=I36,"✔","❌")</f>
        <v>❌</v>
      </c>
      <c r="I36"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Bolígrafos Personalizados</v>
      </c>
      <c r="N36" s="44" t="s">
        <v>55</v>
      </c>
      <c r="O36" s="44">
        <v>0</v>
      </c>
      <c r="P36" s="44">
        <v>200000</v>
      </c>
      <c r="Q36" s="44" t="s">
        <v>60</v>
      </c>
      <c r="S36" s="44"/>
    </row>
    <row r="37" spans="3:19" ht="15.6" x14ac:dyDescent="0.3">
      <c r="C37" s="67" t="s">
        <v>121</v>
      </c>
      <c r="D37" s="68">
        <v>4</v>
      </c>
      <c r="E37" s="68" t="s">
        <v>102</v>
      </c>
      <c r="F37" s="68" t="s">
        <v>100</v>
      </c>
      <c r="G37" s="68"/>
      <c r="H37" s="73" t="str">
        <f>+IF(Tabla5789[[#This Row],[Obsequio]]=I37,"✔","❌")</f>
        <v>❌</v>
      </c>
      <c r="I37"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37" s="44" t="s">
        <v>56</v>
      </c>
      <c r="O37" s="44">
        <v>26400</v>
      </c>
      <c r="P37" s="44">
        <v>237600</v>
      </c>
      <c r="Q37" s="44" t="s">
        <v>60</v>
      </c>
      <c r="S37" s="44"/>
    </row>
    <row r="38" spans="3:19" ht="15.6" x14ac:dyDescent="0.3">
      <c r="C38" s="67" t="s">
        <v>122</v>
      </c>
      <c r="D38" s="68">
        <v>1</v>
      </c>
      <c r="E38" s="68" t="s">
        <v>112</v>
      </c>
      <c r="F38" s="68" t="s">
        <v>106</v>
      </c>
      <c r="G38" s="68"/>
      <c r="H38" s="73" t="str">
        <f>+IF(Tabla5789[[#This Row],[Obsequio]]=I38,"✔","❌")</f>
        <v>❌</v>
      </c>
      <c r="I38"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38" s="44" t="s">
        <v>56</v>
      </c>
      <c r="O38" s="44">
        <v>91800</v>
      </c>
      <c r="P38" s="44">
        <v>826200</v>
      </c>
      <c r="Q38" s="44" t="s">
        <v>62</v>
      </c>
      <c r="S38" s="44"/>
    </row>
    <row r="39" spans="3:19" ht="15.6" x14ac:dyDescent="0.3">
      <c r="C39" s="67" t="s">
        <v>123</v>
      </c>
      <c r="D39" s="68">
        <v>3</v>
      </c>
      <c r="E39" s="68" t="s">
        <v>114</v>
      </c>
      <c r="F39" s="68" t="s">
        <v>103</v>
      </c>
      <c r="G39" s="68"/>
      <c r="H39" s="73" t="str">
        <f>+IF(Tabla5789[[#This Row],[Obsequio]]=I39,"✔","❌")</f>
        <v>❌</v>
      </c>
      <c r="I39"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39" s="44" t="s">
        <v>56</v>
      </c>
      <c r="O39" s="44">
        <v>50000</v>
      </c>
      <c r="P39" s="44">
        <v>450000</v>
      </c>
      <c r="Q39" s="44" t="s">
        <v>61</v>
      </c>
      <c r="S39" s="44"/>
    </row>
    <row r="40" spans="3:19" ht="15.6" x14ac:dyDescent="0.3">
      <c r="C40" s="67" t="s">
        <v>124</v>
      </c>
      <c r="D40" s="68">
        <v>10</v>
      </c>
      <c r="E40" s="68" t="s">
        <v>99</v>
      </c>
      <c r="F40" s="68" t="s">
        <v>103</v>
      </c>
      <c r="G40" s="68"/>
      <c r="H40" s="73" t="str">
        <f>+IF(Tabla5789[[#This Row],[Obsequio]]=I40,"✔","❌")</f>
        <v>❌</v>
      </c>
      <c r="I40"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40" s="44" t="s">
        <v>56</v>
      </c>
      <c r="O40" s="44">
        <v>32000</v>
      </c>
      <c r="P40" s="44">
        <v>288000</v>
      </c>
      <c r="Q40" s="44" t="s">
        <v>60</v>
      </c>
      <c r="S40" s="44"/>
    </row>
    <row r="41" spans="3:19" ht="15.6" x14ac:dyDescent="0.3">
      <c r="C41" s="67" t="s">
        <v>125</v>
      </c>
      <c r="D41" s="68">
        <v>3</v>
      </c>
      <c r="E41" s="68" t="s">
        <v>102</v>
      </c>
      <c r="F41" s="68" t="s">
        <v>103</v>
      </c>
      <c r="G41" s="68"/>
      <c r="H41" s="73" t="str">
        <f>+IF(Tabla5789[[#This Row],[Obsequio]]=I41,"✔","❌")</f>
        <v>❌</v>
      </c>
      <c r="I41"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Bolígrafos Personalizados</v>
      </c>
      <c r="N41" s="44" t="s">
        <v>56</v>
      </c>
      <c r="O41" s="44">
        <v>32500</v>
      </c>
      <c r="P41" s="44">
        <v>292500</v>
      </c>
      <c r="Q41" s="44" t="s">
        <v>60</v>
      </c>
      <c r="S41" s="44"/>
    </row>
    <row r="42" spans="3:19" ht="15.6" x14ac:dyDescent="0.3">
      <c r="C42" s="67" t="s">
        <v>126</v>
      </c>
      <c r="D42" s="68">
        <v>4</v>
      </c>
      <c r="E42" s="68" t="s">
        <v>105</v>
      </c>
      <c r="F42" s="68" t="s">
        <v>100</v>
      </c>
      <c r="G42" s="68"/>
      <c r="H42" s="73" t="str">
        <f>+IF(Tabla5789[[#This Row],[Obsequio]]=I42,"✔","❌")</f>
        <v>❌</v>
      </c>
      <c r="I42"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42" s="44" t="s">
        <v>56</v>
      </c>
      <c r="O42" s="44">
        <v>32000</v>
      </c>
      <c r="P42" s="44">
        <v>288000</v>
      </c>
      <c r="Q42" s="44" t="s">
        <v>60</v>
      </c>
      <c r="S42" s="44"/>
    </row>
    <row r="43" spans="3:19" ht="15.6" x14ac:dyDescent="0.3">
      <c r="C43" s="67" t="s">
        <v>127</v>
      </c>
      <c r="D43" s="68">
        <v>3</v>
      </c>
      <c r="E43" s="68" t="s">
        <v>105</v>
      </c>
      <c r="F43" s="68" t="s">
        <v>100</v>
      </c>
      <c r="G43" s="68"/>
      <c r="H43" s="73" t="str">
        <f>+IF(Tabla5789[[#This Row],[Obsequio]]=I43,"✔","❌")</f>
        <v>❌</v>
      </c>
      <c r="I43"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43" s="44" t="s">
        <v>56</v>
      </c>
      <c r="O43" s="44">
        <v>69700</v>
      </c>
      <c r="P43" s="44">
        <v>627300</v>
      </c>
      <c r="Q43" s="44" t="s">
        <v>62</v>
      </c>
      <c r="S43" s="44"/>
    </row>
    <row r="44" spans="3:19" ht="15.6" x14ac:dyDescent="0.3">
      <c r="C44" s="67" t="s">
        <v>128</v>
      </c>
      <c r="D44" s="68">
        <v>10</v>
      </c>
      <c r="E44" s="68" t="s">
        <v>99</v>
      </c>
      <c r="F44" s="68" t="s">
        <v>106</v>
      </c>
      <c r="G44" s="68"/>
      <c r="H44" s="73" t="str">
        <f>+IF(Tabla5789[[#This Row],[Obsequio]]=I44,"✔","❌")</f>
        <v>❌</v>
      </c>
      <c r="I44"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44" s="44" t="s">
        <v>56</v>
      </c>
      <c r="O44" s="44">
        <v>43000</v>
      </c>
      <c r="P44" s="44">
        <v>387000</v>
      </c>
      <c r="Q44" s="44" t="s">
        <v>61</v>
      </c>
      <c r="S44" s="44"/>
    </row>
    <row r="45" spans="3:19" ht="15.6" x14ac:dyDescent="0.3">
      <c r="C45" s="67" t="s">
        <v>129</v>
      </c>
      <c r="D45" s="68">
        <v>5</v>
      </c>
      <c r="E45" s="68" t="s">
        <v>102</v>
      </c>
      <c r="F45" s="68" t="s">
        <v>106</v>
      </c>
      <c r="G45" s="68"/>
      <c r="H45" s="73" t="str">
        <f>+IF(Tabla5789[[#This Row],[Obsequio]]=I45,"✔","❌")</f>
        <v>❌</v>
      </c>
      <c r="I45"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Bolígrafos Personalizados</v>
      </c>
      <c r="N45" s="44" t="s">
        <v>56</v>
      </c>
      <c r="O45" s="44">
        <v>35000</v>
      </c>
      <c r="P45" s="44">
        <v>315000</v>
      </c>
      <c r="Q45" s="44" t="s">
        <v>61</v>
      </c>
      <c r="S45" s="44"/>
    </row>
    <row r="46" spans="3:19" ht="15.6" x14ac:dyDescent="0.3">
      <c r="C46" s="67" t="s">
        <v>130</v>
      </c>
      <c r="D46" s="68">
        <v>5</v>
      </c>
      <c r="E46" s="68" t="s">
        <v>102</v>
      </c>
      <c r="F46" s="68" t="s">
        <v>100</v>
      </c>
      <c r="G46" s="68"/>
      <c r="H46" s="73" t="str">
        <f>+IF(Tabla5789[[#This Row],[Obsequio]]=I46,"✔","❌")</f>
        <v>❌</v>
      </c>
      <c r="I46"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N46" s="44" t="s">
        <v>55</v>
      </c>
      <c r="O46" s="44">
        <v>0</v>
      </c>
      <c r="P46" s="44">
        <v>105000</v>
      </c>
      <c r="Q46" s="44" t="s">
        <v>60</v>
      </c>
      <c r="S46" s="44"/>
    </row>
    <row r="47" spans="3:19" ht="15.6" x14ac:dyDescent="0.3">
      <c r="C47" s="67" t="s">
        <v>131</v>
      </c>
      <c r="D47" s="68">
        <v>2</v>
      </c>
      <c r="E47" s="68" t="s">
        <v>112</v>
      </c>
      <c r="F47" s="68" t="s">
        <v>103</v>
      </c>
      <c r="G47" s="68"/>
      <c r="H47" s="73" t="str">
        <f>+IF(Tabla5789[[#This Row],[Obsequio]]=I47,"✔","❌")</f>
        <v>❌</v>
      </c>
      <c r="I47"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47" s="44" t="s">
        <v>56</v>
      </c>
      <c r="O47" s="44">
        <v>44000</v>
      </c>
      <c r="P47" s="44">
        <v>396000</v>
      </c>
      <c r="Q47" s="44" t="s">
        <v>61</v>
      </c>
      <c r="S47" s="44"/>
    </row>
    <row r="48" spans="3:19" ht="15.6" x14ac:dyDescent="0.3">
      <c r="C48" s="67" t="s">
        <v>132</v>
      </c>
      <c r="D48" s="68">
        <v>5</v>
      </c>
      <c r="E48" s="68" t="s">
        <v>114</v>
      </c>
      <c r="F48" s="68" t="s">
        <v>106</v>
      </c>
      <c r="G48" s="68"/>
      <c r="H48" s="73" t="str">
        <f>+IF(Tabla5789[[#This Row],[Obsequio]]=I48,"✔","❌")</f>
        <v>❌</v>
      </c>
      <c r="I48"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48" s="44" t="s">
        <v>56</v>
      </c>
      <c r="O48" s="44">
        <v>71400</v>
      </c>
      <c r="P48" s="44">
        <v>642600</v>
      </c>
      <c r="Q48" s="44" t="s">
        <v>62</v>
      </c>
      <c r="S48" s="44"/>
    </row>
    <row r="49" spans="3:19" ht="15.6" x14ac:dyDescent="0.3">
      <c r="C49" s="67" t="s">
        <v>133</v>
      </c>
      <c r="D49" s="68">
        <v>10</v>
      </c>
      <c r="E49" s="68" t="s">
        <v>99</v>
      </c>
      <c r="F49" s="68" t="s">
        <v>100</v>
      </c>
      <c r="G49" s="68"/>
      <c r="H49" s="73" t="str">
        <f>+IF(Tabla5789[[#This Row],[Obsequio]]=I49,"✔","❌")</f>
        <v>❌</v>
      </c>
      <c r="I49"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N49" s="44" t="s">
        <v>56</v>
      </c>
      <c r="O49" s="44">
        <v>55000</v>
      </c>
      <c r="P49" s="44">
        <v>495000</v>
      </c>
      <c r="Q49" s="44" t="s">
        <v>61</v>
      </c>
      <c r="S49" s="44"/>
    </row>
    <row r="50" spans="3:19" ht="15.6" x14ac:dyDescent="0.3">
      <c r="C50" s="67" t="s">
        <v>134</v>
      </c>
      <c r="D50" s="68">
        <v>1</v>
      </c>
      <c r="E50" s="68" t="s">
        <v>102</v>
      </c>
      <c r="F50" s="68" t="s">
        <v>106</v>
      </c>
      <c r="G50" s="68"/>
      <c r="H50" s="73" t="str">
        <f>+IF(Tabla5789[[#This Row],[Obsequio]]=I50,"✔","❌")</f>
        <v>❌</v>
      </c>
      <c r="I50"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50" s="44" t="s">
        <v>56</v>
      </c>
      <c r="O50" s="44">
        <v>34000</v>
      </c>
      <c r="P50" s="44">
        <v>306000</v>
      </c>
      <c r="Q50" s="44" t="s">
        <v>61</v>
      </c>
      <c r="S50" s="44"/>
    </row>
    <row r="51" spans="3:19" ht="15.6" x14ac:dyDescent="0.3">
      <c r="C51" s="67" t="s">
        <v>135</v>
      </c>
      <c r="D51" s="68">
        <v>1</v>
      </c>
      <c r="E51" s="68" t="s">
        <v>105</v>
      </c>
      <c r="F51" s="68" t="s">
        <v>103</v>
      </c>
      <c r="G51" s="68"/>
      <c r="H51" s="73" t="str">
        <f>+IF(Tabla5789[[#This Row],[Obsequio]]=I51,"✔","❌")</f>
        <v>❌</v>
      </c>
      <c r="I51"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N51" s="44" t="s">
        <v>55</v>
      </c>
      <c r="O51" s="44">
        <v>0</v>
      </c>
      <c r="P51" s="44">
        <v>125000</v>
      </c>
      <c r="Q51" s="44" t="s">
        <v>60</v>
      </c>
      <c r="S51" s="44"/>
    </row>
    <row r="52" spans="3:19" ht="15.6" x14ac:dyDescent="0.3">
      <c r="C52" s="67" t="s">
        <v>136</v>
      </c>
      <c r="D52" s="68">
        <v>3</v>
      </c>
      <c r="E52" s="68" t="s">
        <v>105</v>
      </c>
      <c r="F52" s="68" t="s">
        <v>103</v>
      </c>
      <c r="G52" s="68"/>
      <c r="H52" s="74" t="str">
        <f>+IF(Tabla5789[[#This Row],[Obsequio]]=I52,"✔","❌")</f>
        <v>❌</v>
      </c>
      <c r="I52"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Bolígrafos Personalizados</v>
      </c>
      <c r="J52" s="4"/>
    </row>
    <row r="53" spans="3:19" ht="15.6" x14ac:dyDescent="0.3">
      <c r="C53" s="67" t="s">
        <v>137</v>
      </c>
      <c r="D53" s="68">
        <v>10</v>
      </c>
      <c r="E53" s="68" t="s">
        <v>99</v>
      </c>
      <c r="F53" s="68" t="s">
        <v>103</v>
      </c>
      <c r="G53" s="68"/>
      <c r="H53" s="74" t="str">
        <f>+IF(Tabla5789[[#This Row],[Obsequio]]=I53,"✔","❌")</f>
        <v>❌</v>
      </c>
      <c r="I53"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Termo Personalizado</v>
      </c>
      <c r="J53" s="4"/>
    </row>
    <row r="54" spans="3:19" ht="15.6" x14ac:dyDescent="0.3">
      <c r="C54" s="67" t="s">
        <v>138</v>
      </c>
      <c r="D54" s="68">
        <v>5</v>
      </c>
      <c r="E54" s="68" t="s">
        <v>102</v>
      </c>
      <c r="F54" s="68" t="s">
        <v>100</v>
      </c>
      <c r="G54" s="68"/>
      <c r="H54" s="74" t="str">
        <f>+IF(Tabla5789[[#This Row],[Obsequio]]=I54,"✔","❌")</f>
        <v>❌</v>
      </c>
      <c r="I54"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J54" s="4"/>
    </row>
    <row r="55" spans="3:19" ht="15.6" x14ac:dyDescent="0.3">
      <c r="C55" s="67" t="s">
        <v>139</v>
      </c>
      <c r="D55" s="68">
        <v>5</v>
      </c>
      <c r="E55" s="68" t="s">
        <v>102</v>
      </c>
      <c r="F55" s="68" t="s">
        <v>100</v>
      </c>
      <c r="G55" s="68"/>
      <c r="H55" s="74" t="str">
        <f>+IF(Tabla5789[[#This Row],[Obsequio]]=I55,"✔","❌")</f>
        <v>❌</v>
      </c>
      <c r="I55"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Mochila para Notebook</v>
      </c>
      <c r="J55" s="4"/>
    </row>
    <row r="56" spans="3:19" ht="15.6" x14ac:dyDescent="0.3">
      <c r="C56" s="67" t="s">
        <v>140</v>
      </c>
      <c r="D56" s="68">
        <v>1</v>
      </c>
      <c r="E56" s="68" t="s">
        <v>112</v>
      </c>
      <c r="F56" s="68" t="s">
        <v>106</v>
      </c>
      <c r="G56" s="68"/>
      <c r="H56" s="74" t="str">
        <f>+IF(Tabla5789[[#This Row],[Obsequio]]=I56,"✔","❌")</f>
        <v>❌</v>
      </c>
      <c r="I56"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J56" s="4"/>
    </row>
    <row r="57" spans="3:19" ht="15.6" x14ac:dyDescent="0.3">
      <c r="C57" s="67" t="s">
        <v>141</v>
      </c>
      <c r="D57" s="68">
        <v>1</v>
      </c>
      <c r="E57" s="68" t="s">
        <v>114</v>
      </c>
      <c r="F57" s="68" t="s">
        <v>106</v>
      </c>
      <c r="G57" s="68"/>
      <c r="H57" s="74" t="str">
        <f>+IF(Tabla5789[[#This Row],[Obsequio]]=I57,"✔","❌")</f>
        <v>❌</v>
      </c>
      <c r="I57"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J57" s="4"/>
    </row>
    <row r="58" spans="3:19" ht="15.6" x14ac:dyDescent="0.3">
      <c r="C58" s="67" t="s">
        <v>142</v>
      </c>
      <c r="D58" s="68">
        <v>2</v>
      </c>
      <c r="E58" s="68" t="s">
        <v>114</v>
      </c>
      <c r="F58" s="68" t="s">
        <v>103</v>
      </c>
      <c r="G58" s="68"/>
      <c r="H58" s="74" t="str">
        <f>+IF(Tabla5789[[#This Row],[Obsequio]]=I58,"✔","❌")</f>
        <v>❌</v>
      </c>
      <c r="I58" s="71"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J58" s="4"/>
    </row>
    <row r="59" spans="3:19" ht="15.6" x14ac:dyDescent="0.3">
      <c r="C59" s="69" t="s">
        <v>143</v>
      </c>
      <c r="D59" s="68">
        <v>2</v>
      </c>
      <c r="E59" s="70" t="s">
        <v>114</v>
      </c>
      <c r="F59" s="68" t="s">
        <v>103</v>
      </c>
      <c r="G59" s="68"/>
      <c r="H59" s="74" t="str">
        <f>+IF(Tabla5789[[#This Row],[Obsequio]]=I59,"✔","❌")</f>
        <v>❌</v>
      </c>
      <c r="I59" s="72" t="str">
        <f>+IF(OR(Tabla5789[[#This Row],[Antigüedad]]&lt;=2,Tabla5789[[#This Row],[Cargo]]="Atención al Cliente"),"Canasta de Golosinas",
IF(OR(AND(Tabla5789[[#This Row],[Sucursal]]="Asunción",Tabla5789[[#This Row],[Antigüedad]]&gt;=4),Tabla5789[[#This Row],[Cargo]]="Gerente"),"Termo Personalizado",
IF(OR(AND(Tabla5789[[#This Row],[Cargo]]="Vendedor",Tabla5789[[#This Row],[Sucursal]]="Central"),Tabla5789[[#This Row],[Cargo]],AND(Tabla5789[[#This Row],[Cargo]]="Supervisor",Tabla5789[[#This Row],[Sucursal]]="Central")),"Mochila para Notebook","Bolígrafos Personalizados")))</f>
        <v>Canasta de Golosinas</v>
      </c>
      <c r="J59" s="4"/>
    </row>
    <row r="60" spans="3:19" x14ac:dyDescent="0.3">
      <c r="C60"/>
      <c r="D60"/>
      <c r="E60"/>
      <c r="F60"/>
      <c r="G60"/>
      <c r="H60" s="4"/>
      <c r="I60" s="3"/>
      <c r="J60" s="4"/>
    </row>
    <row r="61" spans="3:19" x14ac:dyDescent="0.3">
      <c r="C61"/>
      <c r="D61"/>
      <c r="E61"/>
      <c r="F61"/>
      <c r="G61"/>
      <c r="H61" s="4"/>
      <c r="I61" s="3"/>
      <c r="J61" s="4"/>
    </row>
    <row r="62" spans="3:19" x14ac:dyDescent="0.3">
      <c r="C62"/>
      <c r="D62"/>
      <c r="E62"/>
      <c r="F62"/>
      <c r="G62"/>
      <c r="H62" s="4"/>
      <c r="I62" s="3"/>
      <c r="J62" s="4"/>
    </row>
    <row r="63" spans="3:19" x14ac:dyDescent="0.3">
      <c r="C63"/>
      <c r="D63"/>
      <c r="E63"/>
      <c r="F63"/>
      <c r="G63"/>
      <c r="H63" s="4"/>
      <c r="I63" s="3"/>
      <c r="J63" s="4"/>
    </row>
    <row r="64" spans="3:19" x14ac:dyDescent="0.3">
      <c r="C64"/>
      <c r="D64"/>
      <c r="E64"/>
      <c r="F64"/>
      <c r="G64"/>
      <c r="H64" s="4"/>
      <c r="I64" s="3"/>
      <c r="J64" s="4"/>
    </row>
    <row r="65" spans="3:10" x14ac:dyDescent="0.3">
      <c r="C65"/>
      <c r="D65"/>
      <c r="E65"/>
      <c r="F65"/>
      <c r="G65"/>
      <c r="H65" s="4"/>
      <c r="I65" s="3"/>
      <c r="J65" s="4"/>
    </row>
    <row r="66" spans="3:10" x14ac:dyDescent="0.3">
      <c r="C66"/>
      <c r="D66"/>
      <c r="E66"/>
      <c r="F66"/>
      <c r="G66"/>
      <c r="H66" s="4"/>
      <c r="I66" s="3"/>
      <c r="J66" s="4"/>
    </row>
    <row r="67" spans="3:10" x14ac:dyDescent="0.3">
      <c r="C67"/>
      <c r="D67"/>
      <c r="E67"/>
      <c r="F67"/>
      <c r="G67"/>
      <c r="H67" s="4"/>
      <c r="I67" s="3"/>
      <c r="J67" s="4"/>
    </row>
    <row r="68" spans="3:10" x14ac:dyDescent="0.3">
      <c r="C68"/>
      <c r="D68"/>
      <c r="E68"/>
      <c r="F68"/>
      <c r="G68"/>
      <c r="H68" s="4"/>
      <c r="I68" s="3"/>
      <c r="J68" s="4"/>
    </row>
    <row r="69" spans="3:10" x14ac:dyDescent="0.3">
      <c r="C69"/>
      <c r="D69"/>
      <c r="E69"/>
      <c r="F69"/>
      <c r="G69"/>
      <c r="H69" s="4"/>
      <c r="I69" s="3"/>
      <c r="J69" s="4"/>
    </row>
    <row r="70" spans="3:10" x14ac:dyDescent="0.3">
      <c r="C70"/>
      <c r="D70"/>
      <c r="E70"/>
      <c r="F70"/>
      <c r="G70"/>
      <c r="H70" s="4"/>
      <c r="I70" s="3"/>
      <c r="J70" s="4"/>
    </row>
    <row r="71" spans="3:10" x14ac:dyDescent="0.3">
      <c r="C71"/>
      <c r="D71"/>
      <c r="E71"/>
      <c r="F71"/>
      <c r="G71"/>
      <c r="H71" s="4"/>
      <c r="I71" s="3"/>
      <c r="J71" s="4"/>
    </row>
    <row r="72" spans="3:10" x14ac:dyDescent="0.3">
      <c r="D72" s="3"/>
      <c r="E72" s="3"/>
      <c r="F72" s="4"/>
      <c r="G72" s="4"/>
      <c r="H72" s="4"/>
      <c r="I72" s="4"/>
      <c r="J72" s="4"/>
    </row>
    <row r="73" spans="3:10" x14ac:dyDescent="0.3">
      <c r="D73" s="3"/>
      <c r="E73" s="3"/>
      <c r="F73" s="4"/>
      <c r="G73" s="4"/>
      <c r="H73" s="4"/>
      <c r="I73" s="4"/>
      <c r="J73" s="4"/>
    </row>
    <row r="74" spans="3:10" x14ac:dyDescent="0.3">
      <c r="D74" s="3"/>
      <c r="E74" s="3"/>
      <c r="F74" s="4"/>
      <c r="G74" s="4"/>
      <c r="H74" s="4"/>
      <c r="I74" s="4"/>
      <c r="J74" s="4"/>
    </row>
    <row r="75" spans="3:10" x14ac:dyDescent="0.3">
      <c r="D75" s="3"/>
      <c r="E75" s="3"/>
      <c r="F75" s="4"/>
      <c r="G75" s="4"/>
      <c r="H75" s="4"/>
      <c r="I75" s="4"/>
      <c r="J75" s="4"/>
    </row>
    <row r="76" spans="3:10" x14ac:dyDescent="0.3">
      <c r="D76" s="3"/>
      <c r="E76" s="3"/>
      <c r="F76" s="4"/>
      <c r="G76" s="4"/>
      <c r="H76" s="4"/>
      <c r="I76" s="4"/>
      <c r="J76" s="4"/>
    </row>
    <row r="77" spans="3:10" x14ac:dyDescent="0.3">
      <c r="D77" s="3"/>
      <c r="E77" s="3"/>
      <c r="F77" s="4"/>
      <c r="G77" s="4"/>
      <c r="H77" s="4"/>
      <c r="I77" s="4"/>
      <c r="J77" s="4"/>
    </row>
    <row r="78" spans="3:10" x14ac:dyDescent="0.3">
      <c r="D78" s="3"/>
      <c r="E78" s="3"/>
      <c r="F78" s="4"/>
      <c r="G78" s="4"/>
      <c r="H78" s="4"/>
      <c r="I78" s="4"/>
      <c r="J78" s="4"/>
    </row>
    <row r="79" spans="3:10" x14ac:dyDescent="0.3">
      <c r="D79" s="3"/>
      <c r="E79" s="3"/>
      <c r="F79" s="4"/>
      <c r="G79" s="4"/>
      <c r="H79" s="4"/>
      <c r="I79" s="4"/>
      <c r="J79" s="4"/>
    </row>
    <row r="80" spans="3: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sheetData>
  <dataConsolidate/>
  <mergeCells count="1">
    <mergeCell ref="C2:H6"/>
  </mergeCells>
  <conditionalFormatting sqref="H22:H59">
    <cfRule type="cellIs" dxfId="42" priority="1" operator="equal">
      <formula>"❌"</formula>
    </cfRule>
    <cfRule type="cellIs" dxfId="41" priority="2" operator="equal">
      <formula>"✔"</formula>
    </cfRule>
  </conditionalFormatting>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8FB7E-3276-480A-8423-5C4361E62099}">
  <sheetPr>
    <tabColor rgb="FFFF0066"/>
  </sheetPr>
  <dimension ref="A1:Q83"/>
  <sheetViews>
    <sheetView showGridLines="0" zoomScale="94" zoomScaleNormal="100" workbookViewId="0">
      <selection activeCell="N27" sqref="N27"/>
    </sheetView>
  </sheetViews>
  <sheetFormatPr baseColWidth="10" defaultRowHeight="14.4" x14ac:dyDescent="0.3"/>
  <cols>
    <col min="1" max="6" width="11.5546875" style="2"/>
    <col min="7" max="7" width="14.21875" style="2" customWidth="1"/>
    <col min="8" max="16384" width="11.5546875" style="2"/>
  </cols>
  <sheetData>
    <row r="1" spans="1:17" s="1" customFormat="1" x14ac:dyDescent="0.3"/>
    <row r="2" spans="1:17" s="1" customFormat="1" ht="14.4" customHeight="1" x14ac:dyDescent="0.3">
      <c r="A2" s="2"/>
      <c r="B2" s="2"/>
      <c r="C2" s="87" t="s">
        <v>146</v>
      </c>
      <c r="D2" s="87"/>
      <c r="E2" s="87"/>
      <c r="F2" s="87"/>
      <c r="G2" s="87"/>
      <c r="H2" s="87"/>
      <c r="I2" s="87"/>
      <c r="J2" s="87"/>
      <c r="K2" s="87"/>
      <c r="L2" s="87"/>
      <c r="M2" s="87"/>
      <c r="N2" s="87"/>
      <c r="O2" s="87"/>
      <c r="P2" s="87"/>
      <c r="Q2" s="87"/>
    </row>
    <row r="3" spans="1:17" s="1" customFormat="1" ht="14.4" customHeight="1" x14ac:dyDescent="0.3">
      <c r="A3" s="2"/>
      <c r="B3" s="2"/>
      <c r="C3" s="87"/>
      <c r="D3" s="87"/>
      <c r="E3" s="87"/>
      <c r="F3" s="87"/>
      <c r="G3" s="87"/>
      <c r="H3" s="87"/>
      <c r="I3" s="87"/>
      <c r="J3" s="87"/>
      <c r="K3" s="87"/>
      <c r="L3" s="87"/>
      <c r="M3" s="87"/>
      <c r="N3" s="87"/>
      <c r="O3" s="87"/>
      <c r="P3" s="87"/>
      <c r="Q3" s="87"/>
    </row>
    <row r="4" spans="1:17" s="1" customFormat="1" ht="14.4" customHeight="1" x14ac:dyDescent="0.3">
      <c r="A4" s="2"/>
      <c r="B4" s="2"/>
      <c r="C4" s="87"/>
      <c r="D4" s="87"/>
      <c r="E4" s="87"/>
      <c r="F4" s="87"/>
      <c r="G4" s="87"/>
      <c r="H4" s="87"/>
      <c r="I4" s="87"/>
      <c r="J4" s="87"/>
      <c r="K4" s="87"/>
      <c r="L4" s="87"/>
      <c r="M4" s="87"/>
      <c r="N4" s="87"/>
      <c r="O4" s="87"/>
      <c r="P4" s="87"/>
      <c r="Q4" s="87"/>
    </row>
    <row r="5" spans="1:17" s="1" customFormat="1" ht="14.4" customHeight="1" x14ac:dyDescent="0.3">
      <c r="A5" s="2"/>
      <c r="B5" s="2"/>
      <c r="C5" s="87"/>
      <c r="D5" s="87"/>
      <c r="E5" s="87"/>
      <c r="F5" s="87"/>
      <c r="G5" s="87"/>
      <c r="H5" s="87"/>
      <c r="I5" s="87"/>
      <c r="J5" s="87"/>
      <c r="K5" s="87"/>
      <c r="L5" s="87"/>
      <c r="M5" s="87"/>
      <c r="N5" s="87"/>
      <c r="O5" s="87"/>
      <c r="P5" s="87"/>
      <c r="Q5" s="87"/>
    </row>
    <row r="6" spans="1:17" s="1" customFormat="1" ht="14.4" customHeight="1" x14ac:dyDescent="0.3">
      <c r="A6" s="2"/>
      <c r="B6" s="2"/>
      <c r="C6" s="87"/>
      <c r="D6" s="87"/>
      <c r="E6" s="87"/>
      <c r="F6" s="87"/>
      <c r="G6" s="87"/>
      <c r="H6" s="87"/>
      <c r="I6" s="87"/>
      <c r="J6" s="87"/>
      <c r="K6" s="87"/>
      <c r="L6" s="87"/>
      <c r="M6" s="87"/>
      <c r="N6" s="87"/>
      <c r="O6" s="87"/>
      <c r="P6" s="87"/>
      <c r="Q6" s="87"/>
    </row>
    <row r="7" spans="1:17" s="1" customFormat="1" x14ac:dyDescent="0.3"/>
    <row r="9" spans="1:17" x14ac:dyDescent="0.3">
      <c r="C9" s="88" t="s">
        <v>154</v>
      </c>
      <c r="D9" s="95"/>
      <c r="E9" s="95"/>
      <c r="F9" s="95"/>
      <c r="G9" s="95"/>
      <c r="H9" s="95"/>
      <c r="I9" s="95"/>
      <c r="J9" s="95"/>
      <c r="K9" s="95"/>
      <c r="L9" s="95"/>
      <c r="M9" s="95"/>
      <c r="N9" s="95"/>
      <c r="O9" s="95"/>
      <c r="P9" s="95"/>
      <c r="Q9" s="95"/>
    </row>
    <row r="10" spans="1:17" x14ac:dyDescent="0.3">
      <c r="C10" s="95"/>
      <c r="D10" s="95"/>
      <c r="E10" s="95"/>
      <c r="F10" s="95"/>
      <c r="G10" s="95"/>
      <c r="H10" s="95"/>
      <c r="I10" s="95"/>
      <c r="J10" s="95"/>
      <c r="K10" s="95"/>
      <c r="L10" s="95"/>
      <c r="M10" s="95"/>
      <c r="N10" s="95"/>
      <c r="O10" s="95"/>
      <c r="P10" s="95"/>
      <c r="Q10" s="95"/>
    </row>
    <row r="11" spans="1:17" x14ac:dyDescent="0.3">
      <c r="C11" s="95"/>
      <c r="D11" s="95"/>
      <c r="E11" s="95"/>
      <c r="F11" s="95"/>
      <c r="G11" s="95"/>
      <c r="H11" s="95"/>
      <c r="I11" s="95"/>
      <c r="J11" s="95"/>
      <c r="K11" s="95"/>
      <c r="L11" s="95"/>
      <c r="M11" s="95"/>
      <c r="N11" s="95"/>
      <c r="O11" s="95"/>
      <c r="P11" s="95"/>
      <c r="Q11" s="95"/>
    </row>
    <row r="12" spans="1:17" x14ac:dyDescent="0.3">
      <c r="C12" s="95"/>
      <c r="D12" s="95"/>
      <c r="E12" s="95"/>
      <c r="F12" s="95"/>
      <c r="G12" s="95"/>
      <c r="H12" s="95"/>
      <c r="I12" s="95"/>
      <c r="J12" s="95"/>
      <c r="K12" s="95"/>
      <c r="L12" s="95"/>
      <c r="M12" s="95"/>
      <c r="N12" s="95"/>
      <c r="O12" s="95"/>
      <c r="P12" s="95"/>
      <c r="Q12" s="95"/>
    </row>
    <row r="13" spans="1:17" x14ac:dyDescent="0.3">
      <c r="C13" s="95"/>
      <c r="D13" s="95"/>
      <c r="E13" s="95"/>
      <c r="F13" s="95"/>
      <c r="G13" s="95"/>
      <c r="H13" s="95"/>
      <c r="I13" s="95"/>
      <c r="J13" s="95"/>
      <c r="K13" s="95"/>
      <c r="L13" s="95"/>
      <c r="M13" s="95"/>
      <c r="N13" s="95"/>
      <c r="O13" s="95"/>
      <c r="P13" s="95"/>
      <c r="Q13" s="95"/>
    </row>
    <row r="14" spans="1:17" x14ac:dyDescent="0.3">
      <c r="C14" s="95"/>
      <c r="D14" s="95"/>
      <c r="E14" s="95"/>
      <c r="F14" s="95"/>
      <c r="G14" s="95"/>
      <c r="H14" s="95"/>
      <c r="I14" s="95"/>
      <c r="J14" s="95"/>
      <c r="K14" s="95"/>
      <c r="L14" s="95"/>
      <c r="M14" s="95"/>
      <c r="N14" s="95"/>
      <c r="O14" s="95"/>
      <c r="P14" s="95"/>
      <c r="Q14" s="95"/>
    </row>
    <row r="15" spans="1:17" ht="13.2" customHeight="1" x14ac:dyDescent="0.3">
      <c r="C15" s="95"/>
      <c r="D15" s="95"/>
      <c r="E15" s="95"/>
      <c r="F15" s="95"/>
      <c r="G15" s="95"/>
      <c r="H15" s="95"/>
      <c r="I15" s="95"/>
      <c r="J15" s="95"/>
      <c r="K15" s="95"/>
      <c r="L15" s="95"/>
      <c r="M15" s="95"/>
      <c r="N15" s="95"/>
      <c r="O15" s="95"/>
      <c r="P15" s="95"/>
      <c r="Q15" s="95"/>
    </row>
    <row r="16" spans="1:17" ht="22.2" x14ac:dyDescent="0.3">
      <c r="C16" s="86" t="s">
        <v>156</v>
      </c>
      <c r="D16" s="86"/>
      <c r="E16" s="86"/>
      <c r="F16" s="86"/>
      <c r="G16" s="86"/>
      <c r="H16" s="86"/>
      <c r="I16" s="86"/>
      <c r="J16" s="86"/>
      <c r="K16" s="86"/>
      <c r="L16" s="86"/>
      <c r="M16" s="86"/>
      <c r="N16" s="86"/>
      <c r="O16" s="86"/>
      <c r="P16" s="86"/>
      <c r="Q16" s="86"/>
    </row>
    <row r="17" spans="3:17" ht="12" customHeight="1" x14ac:dyDescent="0.3">
      <c r="C17" s="30"/>
      <c r="D17" s="30"/>
      <c r="E17" s="30"/>
      <c r="F17" s="30"/>
      <c r="G17" s="30"/>
      <c r="H17" s="30"/>
      <c r="I17" s="30"/>
      <c r="J17" s="30"/>
      <c r="K17" s="30"/>
      <c r="L17" s="30"/>
    </row>
    <row r="18" spans="3:17" ht="14.4" customHeight="1" x14ac:dyDescent="0.3">
      <c r="C18" s="88" t="s">
        <v>147</v>
      </c>
      <c r="D18" s="88"/>
      <c r="E18" s="88"/>
      <c r="F18" s="88"/>
      <c r="G18" s="88"/>
      <c r="H18" s="88"/>
      <c r="I18" s="88"/>
      <c r="J18" s="88"/>
      <c r="K18" s="88"/>
      <c r="L18" s="88"/>
      <c r="M18" s="56"/>
      <c r="N18" s="56"/>
      <c r="O18" s="56"/>
      <c r="P18" s="56"/>
      <c r="Q18" s="56"/>
    </row>
    <row r="19" spans="3:17" x14ac:dyDescent="0.3">
      <c r="C19" s="56"/>
      <c r="D19" s="56"/>
      <c r="E19" s="56"/>
      <c r="F19" s="56"/>
      <c r="G19" s="56"/>
      <c r="H19" s="56"/>
      <c r="I19" s="56"/>
      <c r="J19" s="56"/>
      <c r="K19" s="56"/>
      <c r="L19" s="56"/>
    </row>
    <row r="20" spans="3:17" ht="132.6" customHeight="1" x14ac:dyDescent="0.3">
      <c r="C20" s="90" t="s">
        <v>152</v>
      </c>
      <c r="D20" s="90"/>
      <c r="E20" s="90"/>
      <c r="F20" s="90"/>
      <c r="G20" s="90"/>
      <c r="H20" s="90"/>
      <c r="I20" s="90"/>
      <c r="J20" s="90"/>
      <c r="K20" s="90"/>
      <c r="L20" s="90"/>
    </row>
    <row r="21" spans="3:17" ht="22.2" x14ac:dyDescent="0.3">
      <c r="C21" s="96" t="s">
        <v>63</v>
      </c>
      <c r="D21" s="96"/>
      <c r="E21" s="96"/>
      <c r="F21" s="96"/>
      <c r="G21" s="96"/>
      <c r="H21" s="96"/>
      <c r="I21" s="96"/>
      <c r="J21" s="96"/>
      <c r="K21" s="96"/>
      <c r="L21" s="96"/>
      <c r="M21" s="96"/>
      <c r="N21" s="96"/>
      <c r="O21" s="96"/>
      <c r="P21" s="96"/>
      <c r="Q21" s="96"/>
    </row>
    <row r="22" spans="3:17" ht="24" customHeight="1" x14ac:dyDescent="0.3">
      <c r="C22" s="85" t="s">
        <v>148</v>
      </c>
      <c r="D22" s="85"/>
      <c r="E22" s="85"/>
      <c r="F22" s="85"/>
      <c r="G22" s="85"/>
      <c r="H22" s="85"/>
      <c r="I22" s="85"/>
      <c r="J22" s="85"/>
      <c r="K22" s="85"/>
      <c r="L22" s="85"/>
    </row>
    <row r="23" spans="3:17" ht="15" thickBot="1" x14ac:dyDescent="0.35">
      <c r="C23" s="79" t="s">
        <v>96</v>
      </c>
      <c r="D23" s="5" t="s">
        <v>150</v>
      </c>
      <c r="F23" s="97" t="s">
        <v>151</v>
      </c>
      <c r="G23" s="97"/>
    </row>
    <row r="24" spans="3:17" ht="13.8" customHeight="1" thickBot="1" x14ac:dyDescent="0.4">
      <c r="C24" s="78" t="s">
        <v>106</v>
      </c>
      <c r="D24" s="104">
        <v>551</v>
      </c>
      <c r="E24" s="75"/>
      <c r="F24" s="78" t="s">
        <v>106</v>
      </c>
      <c r="G24" s="77">
        <f>+SUMIF(C24:C29,F24,D24:D29)</f>
        <v>2010</v>
      </c>
      <c r="H24" s="76"/>
      <c r="I24" s="76"/>
      <c r="J24" s="76"/>
      <c r="K24" s="76"/>
      <c r="L24" s="76"/>
    </row>
    <row r="25" spans="3:17" ht="13.2" customHeight="1" thickBot="1" x14ac:dyDescent="0.35">
      <c r="C25" s="78" t="s">
        <v>106</v>
      </c>
      <c r="D25" s="104">
        <v>775</v>
      </c>
      <c r="E25" s="56"/>
      <c r="F25" s="94" t="s">
        <v>153</v>
      </c>
      <c r="G25" s="94"/>
      <c r="H25" s="56"/>
      <c r="I25" s="56"/>
      <c r="J25" s="56"/>
      <c r="K25" s="56"/>
      <c r="L25" s="56"/>
    </row>
    <row r="26" spans="3:17" ht="15" thickBot="1" x14ac:dyDescent="0.35">
      <c r="C26" s="78" t="s">
        <v>106</v>
      </c>
      <c r="D26" s="104">
        <v>684</v>
      </c>
      <c r="E26" s="56"/>
      <c r="F26" s="56"/>
      <c r="G26" s="56"/>
      <c r="H26" s="56"/>
      <c r="I26" s="56"/>
      <c r="J26" s="56"/>
      <c r="K26" s="56"/>
      <c r="L26" s="56"/>
    </row>
    <row r="27" spans="3:17" ht="15" thickBot="1" x14ac:dyDescent="0.35">
      <c r="C27" s="78" t="s">
        <v>103</v>
      </c>
      <c r="D27" s="77">
        <v>526</v>
      </c>
      <c r="E27" s="56"/>
      <c r="F27" s="56"/>
      <c r="G27" s="56"/>
      <c r="H27" s="56"/>
      <c r="I27" s="56"/>
      <c r="J27" s="56"/>
      <c r="K27" s="56"/>
      <c r="L27" s="56"/>
    </row>
    <row r="28" spans="3:17" ht="15" thickBot="1" x14ac:dyDescent="0.35">
      <c r="C28" s="78" t="s">
        <v>149</v>
      </c>
      <c r="D28" s="77">
        <v>660</v>
      </c>
      <c r="E28" s="56"/>
      <c r="F28" s="56"/>
      <c r="G28" s="56"/>
      <c r="H28" s="56"/>
      <c r="I28" s="56"/>
      <c r="J28" s="56"/>
      <c r="K28" s="56"/>
      <c r="L28" s="56"/>
    </row>
    <row r="29" spans="3:17" ht="15" thickBot="1" x14ac:dyDescent="0.35">
      <c r="C29" s="78" t="s">
        <v>103</v>
      </c>
      <c r="D29" s="77">
        <v>766</v>
      </c>
      <c r="E29" s="56"/>
      <c r="F29" s="56"/>
      <c r="G29" s="56"/>
      <c r="H29" s="56"/>
      <c r="I29" s="56"/>
      <c r="J29" s="56"/>
      <c r="K29" s="56"/>
      <c r="L29" s="56"/>
    </row>
    <row r="30" spans="3:17" x14ac:dyDescent="0.3">
      <c r="C30" s="56"/>
      <c r="D30" s="56"/>
      <c r="E30" s="56"/>
      <c r="F30" s="56"/>
      <c r="G30" s="56"/>
      <c r="H30" s="56"/>
      <c r="I30" s="56"/>
      <c r="J30" s="56"/>
      <c r="K30" s="56"/>
      <c r="L30" s="56"/>
    </row>
    <row r="31" spans="3:17" ht="22.2" x14ac:dyDescent="0.3">
      <c r="C31" s="86" t="s">
        <v>155</v>
      </c>
      <c r="D31" s="86"/>
      <c r="E31" s="86"/>
      <c r="F31" s="86"/>
      <c r="G31" s="86"/>
      <c r="H31" s="86"/>
      <c r="I31" s="86"/>
      <c r="J31" s="86"/>
      <c r="K31" s="86"/>
      <c r="L31" s="86"/>
    </row>
    <row r="32" spans="3:17" x14ac:dyDescent="0.3">
      <c r="C32" s="8"/>
      <c r="D32" s="8"/>
      <c r="E32" s="8"/>
      <c r="F32" s="8"/>
      <c r="G32" s="8"/>
      <c r="H32" s="8"/>
      <c r="I32" s="8"/>
      <c r="J32" s="8"/>
      <c r="K32" s="8"/>
      <c r="L32" s="8"/>
    </row>
    <row r="33" spans="3:12" ht="25.2" customHeight="1" x14ac:dyDescent="0.3">
      <c r="C33" s="99" t="s">
        <v>171</v>
      </c>
      <c r="D33" s="93"/>
      <c r="E33" s="93"/>
      <c r="F33" s="93"/>
      <c r="G33" s="93"/>
      <c r="H33" s="93"/>
      <c r="I33" s="93"/>
      <c r="J33" s="93"/>
      <c r="K33" s="93"/>
      <c r="L33" s="93"/>
    </row>
    <row r="34" spans="3:12" ht="96.6" customHeight="1" x14ac:dyDescent="0.3">
      <c r="C34" s="98" t="s">
        <v>161</v>
      </c>
      <c r="D34" s="90"/>
      <c r="E34" s="90"/>
      <c r="F34" s="90"/>
      <c r="G34" s="90"/>
      <c r="H34" s="90"/>
      <c r="I34" s="90"/>
      <c r="J34" s="90"/>
      <c r="K34" s="90"/>
      <c r="L34" s="90"/>
    </row>
    <row r="35" spans="3:12" ht="22.2" x14ac:dyDescent="0.3">
      <c r="C35" s="96" t="s">
        <v>63</v>
      </c>
      <c r="D35" s="96"/>
      <c r="E35" s="96"/>
      <c r="F35" s="96"/>
      <c r="G35" s="96"/>
      <c r="H35" s="96"/>
      <c r="I35" s="96"/>
      <c r="J35" s="96"/>
      <c r="K35" s="96"/>
      <c r="L35" s="96"/>
    </row>
    <row r="37" spans="3:12" ht="31.8" customHeight="1" x14ac:dyDescent="0.3">
      <c r="C37" s="85" t="s">
        <v>159</v>
      </c>
      <c r="D37" s="85"/>
      <c r="E37" s="85"/>
      <c r="F37" s="85"/>
      <c r="G37" s="85"/>
      <c r="H37" s="85"/>
      <c r="I37" s="85"/>
      <c r="J37" s="85"/>
      <c r="K37" s="85"/>
      <c r="L37" s="85"/>
    </row>
    <row r="38" spans="3:12" ht="15" thickBot="1" x14ac:dyDescent="0.35">
      <c r="C38" s="100" t="s">
        <v>105</v>
      </c>
      <c r="D38" s="79" t="s">
        <v>96</v>
      </c>
      <c r="E38" s="79" t="s">
        <v>150</v>
      </c>
      <c r="G38" s="102" t="s">
        <v>150</v>
      </c>
      <c r="H38" s="102"/>
      <c r="I38" s="102"/>
    </row>
    <row r="39" spans="3:12" ht="15" thickBot="1" x14ac:dyDescent="0.35">
      <c r="C39" s="78" t="s">
        <v>157</v>
      </c>
      <c r="D39" s="78" t="s">
        <v>106</v>
      </c>
      <c r="E39" s="104">
        <v>551</v>
      </c>
      <c r="G39" s="78" t="s">
        <v>157</v>
      </c>
      <c r="H39" s="78" t="s">
        <v>106</v>
      </c>
      <c r="I39" s="78">
        <f>SUMIFS(E39:E44,C39:C44,G39,D39:D44,H39)</f>
        <v>1235</v>
      </c>
    </row>
    <row r="40" spans="3:12" ht="15" thickBot="1" x14ac:dyDescent="0.35">
      <c r="C40" s="78" t="s">
        <v>158</v>
      </c>
      <c r="D40" s="78" t="s">
        <v>106</v>
      </c>
      <c r="E40" s="77">
        <v>775</v>
      </c>
      <c r="G40" s="103" t="s">
        <v>160</v>
      </c>
    </row>
    <row r="41" spans="3:12" ht="15" thickBot="1" x14ac:dyDescent="0.35">
      <c r="C41" s="78" t="s">
        <v>157</v>
      </c>
      <c r="D41" s="78" t="s">
        <v>106</v>
      </c>
      <c r="E41" s="104">
        <v>684</v>
      </c>
    </row>
    <row r="42" spans="3:12" ht="15" thickBot="1" x14ac:dyDescent="0.35">
      <c r="C42" s="78" t="s">
        <v>157</v>
      </c>
      <c r="D42" s="78" t="s">
        <v>103</v>
      </c>
      <c r="E42" s="77">
        <v>526</v>
      </c>
    </row>
    <row r="43" spans="3:12" ht="15" thickBot="1" x14ac:dyDescent="0.35">
      <c r="C43" s="78" t="s">
        <v>157</v>
      </c>
      <c r="D43" s="78" t="s">
        <v>149</v>
      </c>
      <c r="E43" s="77">
        <v>660</v>
      </c>
    </row>
    <row r="44" spans="3:12" ht="15" thickBot="1" x14ac:dyDescent="0.35">
      <c r="C44" s="78" t="s">
        <v>158</v>
      </c>
      <c r="D44" s="78" t="s">
        <v>103</v>
      </c>
      <c r="E44" s="77">
        <v>766</v>
      </c>
    </row>
    <row r="46" spans="3:12" ht="22.2" x14ac:dyDescent="0.3">
      <c r="C46" s="86" t="s">
        <v>162</v>
      </c>
      <c r="D46" s="86"/>
      <c r="E46" s="86"/>
      <c r="F46" s="86"/>
      <c r="G46" s="86"/>
      <c r="H46" s="86"/>
      <c r="I46" s="86"/>
      <c r="J46" s="86"/>
      <c r="K46" s="86"/>
      <c r="L46" s="86"/>
    </row>
    <row r="47" spans="3:12" x14ac:dyDescent="0.3">
      <c r="C47" s="8"/>
      <c r="D47" s="8"/>
      <c r="E47" s="8"/>
      <c r="F47" s="8"/>
      <c r="G47" s="8"/>
      <c r="H47" s="8"/>
      <c r="I47" s="8"/>
      <c r="J47" s="8"/>
      <c r="K47" s="8"/>
      <c r="L47" s="8"/>
    </row>
    <row r="48" spans="3:12" x14ac:dyDescent="0.3">
      <c r="C48" s="99" t="s">
        <v>163</v>
      </c>
      <c r="D48" s="93"/>
      <c r="E48" s="93"/>
      <c r="F48" s="93"/>
      <c r="G48" s="93"/>
      <c r="H48" s="93"/>
      <c r="I48" s="93"/>
      <c r="J48" s="93"/>
      <c r="K48" s="93"/>
      <c r="L48" s="93"/>
    </row>
    <row r="49" spans="3:12" ht="72.599999999999994" customHeight="1" x14ac:dyDescent="0.3">
      <c r="C49" s="98" t="s">
        <v>164</v>
      </c>
      <c r="D49" s="90"/>
      <c r="E49" s="90"/>
      <c r="F49" s="90"/>
      <c r="G49" s="90"/>
      <c r="H49" s="90"/>
      <c r="I49" s="90"/>
      <c r="J49" s="90"/>
      <c r="K49" s="90"/>
      <c r="L49" s="90"/>
    </row>
    <row r="50" spans="3:12" ht="22.2" x14ac:dyDescent="0.3">
      <c r="C50" s="96" t="s">
        <v>169</v>
      </c>
      <c r="D50" s="96"/>
      <c r="E50" s="96"/>
      <c r="F50" s="96"/>
      <c r="G50" s="96"/>
      <c r="H50" s="96"/>
      <c r="I50" s="96"/>
      <c r="J50" s="96"/>
      <c r="K50" s="96"/>
      <c r="L50" s="96"/>
    </row>
    <row r="52" spans="3:12" ht="25.2" customHeight="1" x14ac:dyDescent="0.3">
      <c r="C52" s="85" t="s">
        <v>165</v>
      </c>
      <c r="D52" s="85"/>
      <c r="E52" s="85"/>
      <c r="F52" s="85"/>
      <c r="G52" s="85"/>
      <c r="H52" s="85"/>
      <c r="I52" s="85"/>
      <c r="J52" s="85"/>
      <c r="K52" s="85"/>
      <c r="L52" s="85"/>
    </row>
    <row r="53" spans="3:12" ht="15" thickBot="1" x14ac:dyDescent="0.35">
      <c r="C53" s="79" t="s">
        <v>96</v>
      </c>
      <c r="D53" s="79" t="s">
        <v>150</v>
      </c>
      <c r="G53"/>
      <c r="H53"/>
      <c r="I53"/>
      <c r="J53"/>
    </row>
    <row r="54" spans="3:12" ht="15" thickBot="1" x14ac:dyDescent="0.35">
      <c r="C54" s="104" t="s">
        <v>106</v>
      </c>
      <c r="D54" s="77">
        <v>551</v>
      </c>
      <c r="F54" s="78" t="s">
        <v>106</v>
      </c>
      <c r="G54" s="77">
        <f>+COUNTIF(C54:C59,F54)</f>
        <v>3</v>
      </c>
      <c r="H54"/>
      <c r="I54"/>
      <c r="J54"/>
    </row>
    <row r="55" spans="3:12" ht="15" thickBot="1" x14ac:dyDescent="0.35">
      <c r="C55" s="104" t="s">
        <v>106</v>
      </c>
      <c r="D55" s="77">
        <v>775</v>
      </c>
      <c r="F55" s="103" t="s">
        <v>166</v>
      </c>
      <c r="G55"/>
      <c r="H55"/>
      <c r="I55"/>
      <c r="J55"/>
    </row>
    <row r="56" spans="3:12" ht="15" thickBot="1" x14ac:dyDescent="0.35">
      <c r="C56" s="104" t="s">
        <v>106</v>
      </c>
      <c r="D56" s="77">
        <v>684</v>
      </c>
    </row>
    <row r="57" spans="3:12" ht="15" thickBot="1" x14ac:dyDescent="0.35">
      <c r="C57" s="78" t="s">
        <v>103</v>
      </c>
      <c r="D57" s="77">
        <v>526</v>
      </c>
    </row>
    <row r="58" spans="3:12" ht="15" thickBot="1" x14ac:dyDescent="0.35">
      <c r="C58" s="78" t="s">
        <v>149</v>
      </c>
      <c r="D58" s="77">
        <v>660</v>
      </c>
    </row>
    <row r="59" spans="3:12" ht="15" thickBot="1" x14ac:dyDescent="0.35">
      <c r="C59" s="78" t="s">
        <v>103</v>
      </c>
      <c r="D59" s="77">
        <v>766</v>
      </c>
    </row>
    <row r="61" spans="3:12" ht="22.8" customHeight="1" x14ac:dyDescent="0.3">
      <c r="C61" s="85" t="s">
        <v>167</v>
      </c>
      <c r="D61" s="85"/>
      <c r="E61" s="85"/>
      <c r="F61" s="85"/>
      <c r="G61" s="85"/>
      <c r="H61" s="85"/>
      <c r="I61" s="85"/>
      <c r="J61" s="85"/>
      <c r="K61" s="85"/>
      <c r="L61" s="85"/>
    </row>
    <row r="62" spans="3:12" ht="15" thickBot="1" x14ac:dyDescent="0.35">
      <c r="C62" s="79" t="s">
        <v>96</v>
      </c>
      <c r="D62" s="79" t="s">
        <v>150</v>
      </c>
      <c r="G62"/>
      <c r="H62"/>
      <c r="I62"/>
      <c r="J62"/>
    </row>
    <row r="63" spans="3:12" ht="15" thickBot="1" x14ac:dyDescent="0.35">
      <c r="C63" s="78" t="s">
        <v>106</v>
      </c>
      <c r="D63" s="77">
        <v>551</v>
      </c>
      <c r="F63" s="78" t="s">
        <v>168</v>
      </c>
      <c r="G63" s="77">
        <f>+COUNTIF(D63:D68,F63)</f>
        <v>3</v>
      </c>
      <c r="H63"/>
      <c r="I63"/>
      <c r="J63"/>
    </row>
    <row r="64" spans="3:12" ht="15" thickBot="1" x14ac:dyDescent="0.35">
      <c r="C64" s="78" t="s">
        <v>106</v>
      </c>
      <c r="D64" s="104">
        <v>775</v>
      </c>
      <c r="F64" s="103" t="s">
        <v>166</v>
      </c>
      <c r="G64"/>
      <c r="H64"/>
      <c r="I64"/>
      <c r="J64"/>
    </row>
    <row r="65" spans="3:12" ht="15" thickBot="1" x14ac:dyDescent="0.35">
      <c r="C65" s="78" t="s">
        <v>106</v>
      </c>
      <c r="D65" s="104">
        <v>684</v>
      </c>
    </row>
    <row r="66" spans="3:12" ht="15" thickBot="1" x14ac:dyDescent="0.35">
      <c r="C66" s="78" t="s">
        <v>103</v>
      </c>
      <c r="D66" s="77">
        <v>526</v>
      </c>
    </row>
    <row r="67" spans="3:12" ht="15" thickBot="1" x14ac:dyDescent="0.35">
      <c r="C67" s="78" t="s">
        <v>149</v>
      </c>
      <c r="D67" s="77">
        <v>660</v>
      </c>
    </row>
    <row r="68" spans="3:12" ht="15" thickBot="1" x14ac:dyDescent="0.35">
      <c r="C68" s="78" t="s">
        <v>103</v>
      </c>
      <c r="D68" s="104">
        <v>766</v>
      </c>
    </row>
    <row r="70" spans="3:12" ht="22.2" x14ac:dyDescent="0.3">
      <c r="C70" s="86" t="s">
        <v>170</v>
      </c>
      <c r="D70" s="86"/>
      <c r="E70" s="86"/>
      <c r="F70" s="86"/>
      <c r="G70" s="86"/>
      <c r="H70" s="86"/>
      <c r="I70" s="86"/>
      <c r="J70" s="86"/>
      <c r="K70" s="86"/>
      <c r="L70" s="86"/>
    </row>
    <row r="71" spans="3:12" x14ac:dyDescent="0.3">
      <c r="C71" s="8"/>
      <c r="D71" s="8"/>
      <c r="E71" s="8"/>
      <c r="F71" s="8"/>
      <c r="G71" s="8"/>
      <c r="H71" s="8"/>
      <c r="I71" s="8"/>
      <c r="J71" s="8"/>
      <c r="K71" s="8"/>
      <c r="L71" s="8"/>
    </row>
    <row r="72" spans="3:12" x14ac:dyDescent="0.3">
      <c r="C72" s="99" t="s">
        <v>172</v>
      </c>
      <c r="D72" s="93"/>
      <c r="E72" s="93"/>
      <c r="F72" s="93"/>
      <c r="G72" s="93"/>
      <c r="H72" s="93"/>
      <c r="I72" s="93"/>
      <c r="J72" s="93"/>
      <c r="K72" s="93"/>
      <c r="L72" s="93"/>
    </row>
    <row r="73" spans="3:12" ht="84" customHeight="1" x14ac:dyDescent="0.3">
      <c r="C73" s="98" t="s">
        <v>173</v>
      </c>
      <c r="D73" s="90"/>
      <c r="E73" s="90"/>
      <c r="F73" s="90"/>
      <c r="G73" s="90"/>
      <c r="H73" s="90"/>
      <c r="I73" s="90"/>
      <c r="J73" s="90"/>
      <c r="K73" s="90"/>
      <c r="L73" s="90"/>
    </row>
    <row r="74" spans="3:12" ht="22.2" x14ac:dyDescent="0.3">
      <c r="C74" s="96" t="s">
        <v>63</v>
      </c>
      <c r="D74" s="96"/>
      <c r="E74" s="96"/>
      <c r="F74" s="96"/>
      <c r="G74" s="96"/>
      <c r="H74" s="96"/>
      <c r="I74" s="96"/>
      <c r="J74" s="96"/>
      <c r="K74" s="96"/>
      <c r="L74" s="96"/>
    </row>
    <row r="76" spans="3:12" x14ac:dyDescent="0.3">
      <c r="C76" s="85" t="s">
        <v>174</v>
      </c>
      <c r="D76" s="85"/>
      <c r="E76" s="85"/>
      <c r="F76" s="85"/>
      <c r="G76" s="85"/>
      <c r="H76" s="85"/>
      <c r="I76" s="85"/>
      <c r="J76" s="85"/>
      <c r="K76" s="85"/>
      <c r="L76" s="85"/>
    </row>
    <row r="77" spans="3:12" ht="15" thickBot="1" x14ac:dyDescent="0.35">
      <c r="C77" s="100" t="s">
        <v>105</v>
      </c>
      <c r="D77" s="79" t="s">
        <v>96</v>
      </c>
      <c r="E77" s="79" t="s">
        <v>150</v>
      </c>
      <c r="G77" s="102" t="s">
        <v>150</v>
      </c>
      <c r="H77" s="102"/>
      <c r="I77" s="102"/>
    </row>
    <row r="78" spans="3:12" ht="15" thickBot="1" x14ac:dyDescent="0.35">
      <c r="C78" s="78" t="s">
        <v>157</v>
      </c>
      <c r="D78" s="78" t="s">
        <v>106</v>
      </c>
      <c r="E78" s="104">
        <v>551</v>
      </c>
      <c r="G78" s="78" t="s">
        <v>157</v>
      </c>
      <c r="H78" s="78" t="s">
        <v>106</v>
      </c>
      <c r="I78" s="78">
        <f>COUNTIFS(C78:C83,G78,D78:D83,H78)</f>
        <v>2</v>
      </c>
    </row>
    <row r="79" spans="3:12" ht="15" thickBot="1" x14ac:dyDescent="0.35">
      <c r="C79" s="78" t="s">
        <v>158</v>
      </c>
      <c r="D79" s="78" t="s">
        <v>106</v>
      </c>
      <c r="E79" s="77">
        <v>775</v>
      </c>
      <c r="G79" s="103" t="s">
        <v>175</v>
      </c>
    </row>
    <row r="80" spans="3:12" ht="15" thickBot="1" x14ac:dyDescent="0.35">
      <c r="C80" s="78" t="s">
        <v>157</v>
      </c>
      <c r="D80" s="78" t="s">
        <v>106</v>
      </c>
      <c r="E80" s="104">
        <v>684</v>
      </c>
    </row>
    <row r="81" spans="3:5" ht="15" thickBot="1" x14ac:dyDescent="0.35">
      <c r="C81" s="78" t="s">
        <v>157</v>
      </c>
      <c r="D81" s="78" t="s">
        <v>103</v>
      </c>
      <c r="E81" s="77">
        <v>526</v>
      </c>
    </row>
    <row r="82" spans="3:5" ht="15" thickBot="1" x14ac:dyDescent="0.35">
      <c r="C82" s="78" t="s">
        <v>157</v>
      </c>
      <c r="D82" s="78" t="s">
        <v>149</v>
      </c>
      <c r="E82" s="77">
        <v>660</v>
      </c>
    </row>
    <row r="83" spans="3:5" ht="15" thickBot="1" x14ac:dyDescent="0.35">
      <c r="C83" s="78" t="s">
        <v>158</v>
      </c>
      <c r="D83" s="78" t="s">
        <v>103</v>
      </c>
      <c r="E83" s="77">
        <v>766</v>
      </c>
    </row>
  </sheetData>
  <mergeCells count="27">
    <mergeCell ref="C73:L73"/>
    <mergeCell ref="C74:L74"/>
    <mergeCell ref="C76:L76"/>
    <mergeCell ref="G77:I77"/>
    <mergeCell ref="C52:L52"/>
    <mergeCell ref="C61:L61"/>
    <mergeCell ref="C70:L70"/>
    <mergeCell ref="C72:L72"/>
    <mergeCell ref="G38:I38"/>
    <mergeCell ref="C46:L46"/>
    <mergeCell ref="C48:L48"/>
    <mergeCell ref="C49:L49"/>
    <mergeCell ref="C50:L50"/>
    <mergeCell ref="C2:Q6"/>
    <mergeCell ref="C16:Q16"/>
    <mergeCell ref="C9:Q15"/>
    <mergeCell ref="C18:L18"/>
    <mergeCell ref="C34:L34"/>
    <mergeCell ref="C20:L20"/>
    <mergeCell ref="C31:L31"/>
    <mergeCell ref="C33:L33"/>
    <mergeCell ref="C22:L22"/>
    <mergeCell ref="C21:Q21"/>
    <mergeCell ref="F23:G23"/>
    <mergeCell ref="F25:G25"/>
    <mergeCell ref="C35:L35"/>
    <mergeCell ref="C37:L37"/>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2679-BB1A-4B2A-B85A-F49DE4E680BE}">
  <sheetPr>
    <tabColor rgb="FF009999"/>
  </sheetPr>
  <dimension ref="A1:N38"/>
  <sheetViews>
    <sheetView showGridLines="0" tabSelected="1" zoomScale="122" zoomScaleNormal="122" workbookViewId="0">
      <pane ySplit="16" topLeftCell="A17" activePane="bottomLeft" state="frozen"/>
      <selection activeCell="L41" sqref="L41"/>
      <selection pane="bottomLeft" activeCell="I17" sqref="I17"/>
    </sheetView>
  </sheetViews>
  <sheetFormatPr baseColWidth="10" defaultRowHeight="14.4" x14ac:dyDescent="0.3"/>
  <cols>
    <col min="1" max="1" width="4.44140625" style="2" customWidth="1"/>
    <col min="2" max="2" width="32.44140625" style="2" bestFit="1" customWidth="1"/>
    <col min="3" max="3" width="11.5546875" style="2"/>
    <col min="4" max="4" width="16.109375" style="2" bestFit="1" customWidth="1"/>
    <col min="5" max="5" width="15.5546875" style="2" bestFit="1" customWidth="1"/>
    <col min="6" max="8" width="11.5546875" style="2"/>
    <col min="9" max="9" width="19.21875" style="2" customWidth="1"/>
    <col min="10" max="12" width="11.5546875" style="2"/>
    <col min="13" max="13" width="0" style="2" hidden="1" customWidth="1"/>
    <col min="14" max="16384" width="11.5546875" style="2"/>
  </cols>
  <sheetData>
    <row r="1" spans="1:14" s="1" customFormat="1" ht="15" thickBot="1" x14ac:dyDescent="0.35"/>
    <row r="2" spans="1:14" s="1" customFormat="1" x14ac:dyDescent="0.3">
      <c r="A2" s="105"/>
      <c r="B2" s="106"/>
      <c r="C2" s="106"/>
      <c r="D2" s="107"/>
      <c r="E2" s="108" t="s">
        <v>54</v>
      </c>
      <c r="F2" s="109"/>
      <c r="G2" s="109"/>
      <c r="H2" s="109"/>
      <c r="I2" s="109"/>
      <c r="J2" s="109"/>
      <c r="K2" s="109"/>
      <c r="L2" s="109"/>
      <c r="M2" s="109"/>
      <c r="N2" s="110"/>
    </row>
    <row r="3" spans="1:14" s="1" customFormat="1" x14ac:dyDescent="0.3">
      <c r="A3" s="111"/>
      <c r="B3" s="101"/>
      <c r="C3" s="101"/>
      <c r="D3" s="112"/>
      <c r="E3" s="113"/>
      <c r="F3" s="114"/>
      <c r="G3" s="114"/>
      <c r="H3" s="114"/>
      <c r="I3" s="114"/>
      <c r="J3" s="114"/>
      <c r="K3" s="114"/>
      <c r="L3" s="114"/>
      <c r="M3" s="114"/>
      <c r="N3" s="115"/>
    </row>
    <row r="4" spans="1:14" s="1" customFormat="1" x14ac:dyDescent="0.3">
      <c r="A4" s="111"/>
      <c r="B4" s="101"/>
      <c r="C4" s="101"/>
      <c r="D4" s="112"/>
      <c r="E4" s="113"/>
      <c r="F4" s="114"/>
      <c r="G4" s="114"/>
      <c r="H4" s="114"/>
      <c r="I4" s="114"/>
      <c r="J4" s="114"/>
      <c r="K4" s="114"/>
      <c r="L4" s="114"/>
      <c r="M4" s="114"/>
      <c r="N4" s="115"/>
    </row>
    <row r="5" spans="1:14" s="1" customFormat="1" x14ac:dyDescent="0.3">
      <c r="A5" s="111"/>
      <c r="B5" s="101"/>
      <c r="C5" s="101"/>
      <c r="D5" s="112"/>
      <c r="E5" s="113"/>
      <c r="F5" s="114"/>
      <c r="G5" s="114"/>
      <c r="H5" s="114"/>
      <c r="I5" s="114"/>
      <c r="J5" s="114"/>
      <c r="K5" s="114"/>
      <c r="L5" s="114"/>
      <c r="M5" s="114"/>
      <c r="N5" s="115"/>
    </row>
    <row r="6" spans="1:14" s="1" customFormat="1" ht="15" thickBot="1" x14ac:dyDescent="0.35">
      <c r="A6" s="116"/>
      <c r="B6" s="117"/>
      <c r="C6" s="117"/>
      <c r="D6" s="118"/>
      <c r="E6" s="119"/>
      <c r="F6" s="120"/>
      <c r="G6" s="120"/>
      <c r="H6" s="120"/>
      <c r="I6" s="120"/>
      <c r="J6" s="120"/>
      <c r="K6" s="120"/>
      <c r="L6" s="120"/>
      <c r="M6" s="120"/>
      <c r="N6" s="121"/>
    </row>
    <row r="7" spans="1:14" s="1" customFormat="1" x14ac:dyDescent="0.3"/>
    <row r="8" spans="1:14" ht="14.4" customHeight="1" x14ac:dyDescent="0.8">
      <c r="A8" s="122"/>
      <c r="B8" s="122"/>
      <c r="C8" s="122"/>
      <c r="D8" s="122"/>
      <c r="E8" s="122"/>
      <c r="F8" s="122"/>
      <c r="G8" s="122"/>
      <c r="H8" s="122"/>
      <c r="I8" s="122"/>
      <c r="J8" s="122"/>
      <c r="K8" s="122"/>
      <c r="L8" s="122"/>
      <c r="M8" s="122"/>
      <c r="N8" s="122"/>
    </row>
    <row r="9" spans="1:14" ht="14.4" customHeight="1" thickBot="1" x14ac:dyDescent="0.85">
      <c r="A9" s="122"/>
      <c r="B9" s="122"/>
      <c r="C9" s="122"/>
      <c r="D9" s="122"/>
      <c r="E9" s="122"/>
      <c r="F9" s="122"/>
      <c r="G9" s="122"/>
      <c r="H9" s="122"/>
      <c r="I9" s="122"/>
      <c r="J9" s="122"/>
      <c r="K9" s="122"/>
      <c r="L9" s="122"/>
      <c r="M9" s="122"/>
      <c r="N9" s="122"/>
    </row>
    <row r="10" spans="1:14" x14ac:dyDescent="0.3">
      <c r="H10" s="123" t="s">
        <v>176</v>
      </c>
      <c r="I10" s="124"/>
      <c r="J10" s="125" t="str">
        <f>+IF(M10=20,"25","0")</f>
        <v>0</v>
      </c>
      <c r="K10" s="126"/>
      <c r="M10" s="2">
        <f>+COUNTIF(F19:F38,"✔")</f>
        <v>0</v>
      </c>
    </row>
    <row r="11" spans="1:14" x14ac:dyDescent="0.3">
      <c r="H11" s="127"/>
      <c r="I11" s="128"/>
      <c r="J11" s="129"/>
      <c r="K11" s="130"/>
    </row>
    <row r="12" spans="1:14" ht="15" thickBot="1" x14ac:dyDescent="0.35">
      <c r="H12" s="131"/>
      <c r="I12" s="132"/>
      <c r="J12" s="133"/>
      <c r="K12" s="134"/>
    </row>
    <row r="18" spans="2:14" ht="15" customHeight="1" x14ac:dyDescent="0.3">
      <c r="B18" s="135" t="s">
        <v>177</v>
      </c>
      <c r="C18" s="135" t="s">
        <v>96</v>
      </c>
      <c r="D18" s="135" t="s">
        <v>178</v>
      </c>
      <c r="E18" s="135" t="s">
        <v>179</v>
      </c>
      <c r="F18" s="136"/>
    </row>
    <row r="19" spans="2:14" ht="15" customHeight="1" x14ac:dyDescent="0.3">
      <c r="B19" s="137" t="s">
        <v>180</v>
      </c>
      <c r="C19" s="137" t="s">
        <v>100</v>
      </c>
      <c r="D19" s="138">
        <v>5027476</v>
      </c>
      <c r="E19" s="139"/>
      <c r="F19" s="140" t="str">
        <f>IF(E19=IF(D19&gt;=5000000,"Meta alcanzada","Meta no alcanzada"),"✔","✘")</f>
        <v>✘</v>
      </c>
    </row>
    <row r="20" spans="2:14" ht="15" customHeight="1" x14ac:dyDescent="0.85">
      <c r="B20" s="137" t="s">
        <v>181</v>
      </c>
      <c r="C20" s="137" t="s">
        <v>100</v>
      </c>
      <c r="D20" s="138">
        <v>5650690</v>
      </c>
      <c r="E20" s="139"/>
      <c r="F20" s="140" t="str">
        <f>IF(E20=IF(D20&gt;=5000000,"Meta alcanzada","Meta no alcanzada"),"✔","✘")</f>
        <v>✘</v>
      </c>
      <c r="G20" s="141"/>
      <c r="H20" s="141"/>
      <c r="I20" s="141"/>
      <c r="J20" s="141"/>
      <c r="K20" s="141"/>
      <c r="L20" s="141"/>
      <c r="M20" s="141"/>
      <c r="N20" s="141"/>
    </row>
    <row r="21" spans="2:14" ht="15" customHeight="1" x14ac:dyDescent="0.85">
      <c r="B21" s="137" t="s">
        <v>182</v>
      </c>
      <c r="C21" s="137" t="s">
        <v>100</v>
      </c>
      <c r="D21" s="138">
        <v>5314560</v>
      </c>
      <c r="E21" s="139"/>
      <c r="F21" s="140" t="str">
        <f t="shared" ref="F21:F38" si="0">IF(E21=IF(D21&gt;=5000000,"Meta alcanzada","Meta no alcanzada"),"✔","✘")</f>
        <v>✘</v>
      </c>
      <c r="G21" s="141"/>
      <c r="H21" s="141"/>
      <c r="I21" s="141"/>
      <c r="J21" s="141"/>
      <c r="K21" s="141"/>
      <c r="L21" s="141"/>
      <c r="M21" s="141"/>
      <c r="N21" s="141"/>
    </row>
    <row r="22" spans="2:14" ht="15" customHeight="1" x14ac:dyDescent="0.85">
      <c r="B22" s="137" t="s">
        <v>183</v>
      </c>
      <c r="C22" s="137" t="s">
        <v>100</v>
      </c>
      <c r="D22" s="138">
        <v>5369204</v>
      </c>
      <c r="E22" s="139"/>
      <c r="F22" s="140" t="str">
        <f t="shared" si="0"/>
        <v>✘</v>
      </c>
      <c r="G22" s="141"/>
      <c r="H22" s="141"/>
      <c r="I22" s="141"/>
      <c r="J22" s="141"/>
      <c r="K22" s="141"/>
      <c r="L22" s="141"/>
      <c r="M22" s="141"/>
      <c r="N22" s="141"/>
    </row>
    <row r="23" spans="2:14" ht="15" customHeight="1" x14ac:dyDescent="0.3">
      <c r="B23" s="137" t="s">
        <v>184</v>
      </c>
      <c r="C23" s="137" t="s">
        <v>100</v>
      </c>
      <c r="D23" s="138">
        <v>4921612</v>
      </c>
      <c r="E23" s="139"/>
      <c r="F23" s="140" t="str">
        <f t="shared" si="0"/>
        <v>✘</v>
      </c>
    </row>
    <row r="24" spans="2:14" ht="15" customHeight="1" x14ac:dyDescent="0.3">
      <c r="B24" s="137" t="s">
        <v>185</v>
      </c>
      <c r="C24" s="137" t="s">
        <v>100</v>
      </c>
      <c r="D24" s="138">
        <v>5122858</v>
      </c>
      <c r="E24" s="139"/>
      <c r="F24" s="140" t="str">
        <f t="shared" si="0"/>
        <v>✘</v>
      </c>
    </row>
    <row r="25" spans="2:14" ht="15" customHeight="1" x14ac:dyDescent="0.3">
      <c r="B25" s="137" t="s">
        <v>186</v>
      </c>
      <c r="C25" s="137" t="s">
        <v>100</v>
      </c>
      <c r="D25" s="138">
        <v>3955736</v>
      </c>
      <c r="E25" s="139"/>
      <c r="F25" s="140" t="str">
        <f t="shared" si="0"/>
        <v>✘</v>
      </c>
    </row>
    <row r="26" spans="2:14" ht="15" customHeight="1" x14ac:dyDescent="0.3">
      <c r="B26" s="137" t="s">
        <v>187</v>
      </c>
      <c r="C26" s="137" t="s">
        <v>100</v>
      </c>
      <c r="D26" s="138">
        <v>3490826</v>
      </c>
      <c r="E26" s="139"/>
      <c r="F26" s="140" t="str">
        <f t="shared" si="0"/>
        <v>✘</v>
      </c>
    </row>
    <row r="27" spans="2:14" ht="15" customHeight="1" x14ac:dyDescent="0.3">
      <c r="B27" s="137" t="s">
        <v>188</v>
      </c>
      <c r="C27" s="137" t="s">
        <v>106</v>
      </c>
      <c r="D27" s="138">
        <v>4558489</v>
      </c>
      <c r="E27" s="139"/>
      <c r="F27" s="140" t="str">
        <f t="shared" si="0"/>
        <v>✘</v>
      </c>
    </row>
    <row r="28" spans="2:14" ht="15" customHeight="1" x14ac:dyDescent="0.3">
      <c r="B28" s="137" t="s">
        <v>189</v>
      </c>
      <c r="C28" s="137" t="s">
        <v>106</v>
      </c>
      <c r="D28" s="138">
        <v>5901393</v>
      </c>
      <c r="E28" s="139"/>
      <c r="F28" s="140" t="str">
        <f t="shared" si="0"/>
        <v>✘</v>
      </c>
    </row>
    <row r="29" spans="2:14" ht="15" customHeight="1" x14ac:dyDescent="0.3">
      <c r="B29" s="137" t="s">
        <v>190</v>
      </c>
      <c r="C29" s="137" t="s">
        <v>106</v>
      </c>
      <c r="D29" s="138">
        <v>4762914</v>
      </c>
      <c r="E29" s="139"/>
      <c r="F29" s="140" t="str">
        <f t="shared" si="0"/>
        <v>✘</v>
      </c>
    </row>
    <row r="30" spans="2:14" ht="15" customHeight="1" x14ac:dyDescent="0.3">
      <c r="B30" s="137" t="s">
        <v>191</v>
      </c>
      <c r="C30" s="137" t="s">
        <v>106</v>
      </c>
      <c r="D30" s="138">
        <v>4811152</v>
      </c>
      <c r="E30" s="139"/>
      <c r="F30" s="140" t="str">
        <f t="shared" si="0"/>
        <v>✘</v>
      </c>
    </row>
    <row r="31" spans="2:14" ht="15" customHeight="1" x14ac:dyDescent="0.3">
      <c r="B31" s="137" t="s">
        <v>192</v>
      </c>
      <c r="C31" s="137" t="s">
        <v>106</v>
      </c>
      <c r="D31" s="138">
        <v>5756857</v>
      </c>
      <c r="E31" s="139"/>
      <c r="F31" s="140" t="str">
        <f t="shared" si="0"/>
        <v>✘</v>
      </c>
    </row>
    <row r="32" spans="2:14" ht="15" customHeight="1" x14ac:dyDescent="0.3">
      <c r="B32" s="137" t="s">
        <v>193</v>
      </c>
      <c r="C32" s="137" t="s">
        <v>106</v>
      </c>
      <c r="D32" s="138">
        <v>4693911</v>
      </c>
      <c r="E32" s="139"/>
      <c r="F32" s="140" t="str">
        <f t="shared" si="0"/>
        <v>✘</v>
      </c>
    </row>
    <row r="33" spans="2:6" ht="15" customHeight="1" x14ac:dyDescent="0.3">
      <c r="B33" s="137" t="s">
        <v>194</v>
      </c>
      <c r="C33" s="137" t="s">
        <v>106</v>
      </c>
      <c r="D33" s="138">
        <v>3393964</v>
      </c>
      <c r="E33" s="139"/>
      <c r="F33" s="140" t="str">
        <f t="shared" si="0"/>
        <v>✘</v>
      </c>
    </row>
    <row r="34" spans="2:6" ht="15" customHeight="1" x14ac:dyDescent="0.3">
      <c r="B34" s="137" t="s">
        <v>195</v>
      </c>
      <c r="C34" s="137" t="s">
        <v>103</v>
      </c>
      <c r="D34" s="138">
        <v>4335395</v>
      </c>
      <c r="E34" s="139"/>
      <c r="F34" s="140" t="str">
        <f t="shared" si="0"/>
        <v>✘</v>
      </c>
    </row>
    <row r="35" spans="2:6" ht="15" customHeight="1" x14ac:dyDescent="0.3">
      <c r="B35" s="137" t="s">
        <v>196</v>
      </c>
      <c r="C35" s="137" t="s">
        <v>103</v>
      </c>
      <c r="D35" s="138">
        <v>3437135</v>
      </c>
      <c r="E35" s="139"/>
      <c r="F35" s="140" t="str">
        <f t="shared" si="0"/>
        <v>✘</v>
      </c>
    </row>
    <row r="36" spans="2:6" ht="15" customHeight="1" x14ac:dyDescent="0.3">
      <c r="B36" s="137" t="s">
        <v>197</v>
      </c>
      <c r="C36" s="137" t="s">
        <v>103</v>
      </c>
      <c r="D36" s="138">
        <v>4512920</v>
      </c>
      <c r="E36" s="139"/>
      <c r="F36" s="140" t="str">
        <f t="shared" si="0"/>
        <v>✘</v>
      </c>
    </row>
    <row r="37" spans="2:6" ht="15" customHeight="1" x14ac:dyDescent="0.3">
      <c r="B37" s="137" t="s">
        <v>198</v>
      </c>
      <c r="C37" s="137" t="s">
        <v>103</v>
      </c>
      <c r="D37" s="138">
        <v>4156605</v>
      </c>
      <c r="E37" s="139"/>
      <c r="F37" s="140" t="str">
        <f t="shared" si="0"/>
        <v>✘</v>
      </c>
    </row>
    <row r="38" spans="2:6" ht="15" customHeight="1" x14ac:dyDescent="0.3">
      <c r="B38" s="137" t="s">
        <v>199</v>
      </c>
      <c r="C38" s="137" t="s">
        <v>103</v>
      </c>
      <c r="D38" s="138">
        <v>5205695</v>
      </c>
      <c r="E38" s="139"/>
      <c r="F38" s="140" t="str">
        <f t="shared" si="0"/>
        <v>✘</v>
      </c>
    </row>
  </sheetData>
  <mergeCells count="4">
    <mergeCell ref="A2:D6"/>
    <mergeCell ref="E2:N6"/>
    <mergeCell ref="H10:I12"/>
    <mergeCell ref="J10:K12"/>
  </mergeCells>
  <conditionalFormatting sqref="F18:F38">
    <cfRule type="cellIs" dxfId="40" priority="3" operator="equal">
      <formula>"✔"</formula>
    </cfRule>
  </conditionalFormatting>
  <conditionalFormatting sqref="F19:F38">
    <cfRule type="expression" dxfId="39" priority="1">
      <formula>$E19=""</formula>
    </cfRule>
    <cfRule type="cellIs" dxfId="38" priority="2" operator="equal">
      <formula>"✘"</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3E2B-0273-4A80-AB25-BE7D475E040D}">
  <sheetPr>
    <tabColor rgb="FF009999"/>
  </sheetPr>
  <dimension ref="A1:N55"/>
  <sheetViews>
    <sheetView showGridLines="0" zoomScale="92" zoomScaleNormal="92" workbookViewId="0">
      <selection activeCell="R33" sqref="R33"/>
    </sheetView>
  </sheetViews>
  <sheetFormatPr baseColWidth="10" defaultRowHeight="14.4" x14ac:dyDescent="0.3"/>
  <cols>
    <col min="1" max="1" width="7.21875" style="2" customWidth="1"/>
    <col min="2" max="2" width="34.109375" style="2" bestFit="1" customWidth="1"/>
    <col min="3" max="3" width="33.6640625" style="2" customWidth="1"/>
    <col min="4" max="4" width="19.5546875" style="2" customWidth="1"/>
    <col min="5" max="5" width="21.109375" style="2" customWidth="1"/>
    <col min="6" max="6" width="31.5546875" style="2" customWidth="1"/>
    <col min="7" max="7" width="30.109375" style="2" customWidth="1"/>
    <col min="8" max="8" width="34" style="2" customWidth="1"/>
    <col min="9" max="9" width="27.6640625" style="2" customWidth="1"/>
    <col min="10" max="10" width="0" style="2" hidden="1" customWidth="1"/>
    <col min="11" max="12" width="11.5546875" style="2"/>
    <col min="13" max="13" width="2" style="2" bestFit="1" customWidth="1"/>
    <col min="14" max="16384" width="11.5546875" style="2"/>
  </cols>
  <sheetData>
    <row r="1" spans="1:14" s="1" customFormat="1" ht="15" thickBot="1" x14ac:dyDescent="0.35"/>
    <row r="2" spans="1:14" s="1" customFormat="1" ht="14.4" customHeight="1" x14ac:dyDescent="0.3">
      <c r="A2" s="170"/>
      <c r="B2" s="169"/>
      <c r="C2" s="108" t="s">
        <v>244</v>
      </c>
      <c r="D2" s="109"/>
      <c r="E2" s="109"/>
      <c r="F2" s="109"/>
      <c r="G2" s="109"/>
      <c r="H2" s="109"/>
      <c r="I2" s="168"/>
      <c r="J2" s="168"/>
      <c r="K2" s="168"/>
      <c r="L2" s="167"/>
    </row>
    <row r="3" spans="1:14" s="1" customFormat="1" ht="14.4" customHeight="1" x14ac:dyDescent="0.3">
      <c r="A3" s="166"/>
      <c r="B3" s="2"/>
      <c r="C3" s="113"/>
      <c r="D3" s="114"/>
      <c r="E3" s="114"/>
      <c r="F3" s="114"/>
      <c r="G3" s="114"/>
      <c r="H3" s="114"/>
      <c r="I3" s="165"/>
      <c r="J3" s="165"/>
      <c r="K3" s="165"/>
      <c r="L3" s="164"/>
    </row>
    <row r="4" spans="1:14" s="1" customFormat="1" ht="14.4" customHeight="1" x14ac:dyDescent="0.3">
      <c r="A4" s="166"/>
      <c r="B4" s="2"/>
      <c r="C4" s="113"/>
      <c r="D4" s="114"/>
      <c r="E4" s="114"/>
      <c r="F4" s="114"/>
      <c r="G4" s="114"/>
      <c r="H4" s="114"/>
      <c r="I4" s="165"/>
      <c r="J4" s="165"/>
      <c r="K4" s="165"/>
      <c r="L4" s="164"/>
    </row>
    <row r="5" spans="1:14" s="1" customFormat="1" ht="14.4" customHeight="1" x14ac:dyDescent="0.3">
      <c r="A5" s="166"/>
      <c r="B5" s="2"/>
      <c r="C5" s="113"/>
      <c r="D5" s="114"/>
      <c r="E5" s="114"/>
      <c r="F5" s="114"/>
      <c r="G5" s="114"/>
      <c r="H5" s="114"/>
      <c r="I5" s="165"/>
      <c r="J5" s="165"/>
      <c r="K5" s="165"/>
      <c r="L5" s="164"/>
    </row>
    <row r="6" spans="1:14" s="1" customFormat="1" ht="15" customHeight="1" thickBot="1" x14ac:dyDescent="0.35">
      <c r="A6" s="163"/>
      <c r="B6" s="162"/>
      <c r="C6" s="119"/>
      <c r="D6" s="120"/>
      <c r="E6" s="120"/>
      <c r="F6" s="120"/>
      <c r="G6" s="120"/>
      <c r="H6" s="120"/>
      <c r="I6" s="161"/>
      <c r="J6" s="161"/>
      <c r="K6" s="161"/>
      <c r="L6" s="160"/>
    </row>
    <row r="7" spans="1:14" s="1" customFormat="1" x14ac:dyDescent="0.3"/>
    <row r="8" spans="1:14" ht="14.4" customHeight="1" x14ac:dyDescent="0.8">
      <c r="A8" s="122"/>
      <c r="B8" s="122"/>
      <c r="C8" s="122"/>
      <c r="D8" s="122"/>
      <c r="E8" s="122"/>
      <c r="F8" s="122"/>
      <c r="G8" s="122"/>
      <c r="H8" s="122"/>
      <c r="I8" s="122"/>
      <c r="J8" s="122"/>
      <c r="K8" s="122"/>
      <c r="L8" s="122"/>
      <c r="M8" s="122"/>
      <c r="N8" s="122"/>
    </row>
    <row r="9" spans="1:14" ht="14.4" customHeight="1" thickBot="1" x14ac:dyDescent="0.85">
      <c r="A9" s="122"/>
      <c r="B9" s="122"/>
      <c r="C9" s="122"/>
      <c r="D9" s="122"/>
      <c r="E9" s="122"/>
      <c r="F9" s="122"/>
      <c r="G9" s="122"/>
      <c r="H9" s="122"/>
      <c r="I9" s="122"/>
      <c r="J9" s="122"/>
      <c r="K9" s="122"/>
      <c r="L9" s="122"/>
      <c r="M9" s="122"/>
      <c r="N9" s="122"/>
    </row>
    <row r="10" spans="1:14" ht="14.4" customHeight="1" x14ac:dyDescent="0.3">
      <c r="H10" s="159" t="s">
        <v>176</v>
      </c>
      <c r="I10"/>
      <c r="J10"/>
    </row>
    <row r="11" spans="1:14" ht="14.4" customHeight="1" x14ac:dyDescent="0.3">
      <c r="H11" s="158"/>
      <c r="I11"/>
      <c r="J11">
        <f>+COUNTIF(Tabla25[Autocorrección de columna H],"✔")</f>
        <v>1</v>
      </c>
    </row>
    <row r="12" spans="1:14" ht="15" customHeight="1" thickBot="1" x14ac:dyDescent="0.35">
      <c r="H12" s="157"/>
      <c r="I12"/>
      <c r="J12">
        <f>+COUNTIF(Tabla25[Autocorrección de columna F],"✔")</f>
        <v>18</v>
      </c>
    </row>
    <row r="13" spans="1:14" x14ac:dyDescent="0.3">
      <c r="H13" s="156">
        <f>+IF(J13=72,50,0)</f>
        <v>0</v>
      </c>
      <c r="J13" s="2">
        <f>+SUM(J11:J12)</f>
        <v>19</v>
      </c>
    </row>
    <row r="14" spans="1:14" x14ac:dyDescent="0.3">
      <c r="H14" s="155"/>
    </row>
    <row r="15" spans="1:14" ht="15" thickBot="1" x14ac:dyDescent="0.35">
      <c r="H15" s="154"/>
    </row>
    <row r="16" spans="1:14" ht="123" customHeight="1" x14ac:dyDescent="0.3"/>
    <row r="18" spans="2:10" customFormat="1" ht="18.600000000000001" customHeight="1" x14ac:dyDescent="0.3"/>
    <row r="19" spans="2:10" customFormat="1" ht="33" customHeight="1" x14ac:dyDescent="0.3">
      <c r="B19" s="153" t="s">
        <v>243</v>
      </c>
      <c r="C19" s="151" t="s">
        <v>242</v>
      </c>
      <c r="D19" s="151" t="s">
        <v>241</v>
      </c>
      <c r="E19" s="151" t="s">
        <v>240</v>
      </c>
      <c r="F19" s="151" t="s">
        <v>239</v>
      </c>
      <c r="G19" s="152" t="s">
        <v>238</v>
      </c>
      <c r="H19" s="151" t="s">
        <v>237</v>
      </c>
      <c r="I19" s="150" t="s">
        <v>236</v>
      </c>
      <c r="J19" s="2"/>
    </row>
    <row r="20" spans="2:10" customFormat="1" ht="15" customHeight="1" x14ac:dyDescent="0.3">
      <c r="B20" s="149" t="s">
        <v>235</v>
      </c>
      <c r="C20" s="146">
        <v>0</v>
      </c>
      <c r="D20" s="146">
        <v>0</v>
      </c>
      <c r="E20" s="138">
        <v>2786203556</v>
      </c>
      <c r="F20" s="143"/>
      <c r="G20"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0" s="143"/>
      <c r="I20"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1" spans="2:10" customFormat="1" ht="15" customHeight="1" x14ac:dyDescent="0.3">
      <c r="B21" s="149" t="s">
        <v>234</v>
      </c>
      <c r="C21" s="146">
        <v>1</v>
      </c>
      <c r="D21" s="146">
        <v>1</v>
      </c>
      <c r="E21" s="138">
        <v>2975457870</v>
      </c>
      <c r="F21" s="143"/>
      <c r="G21"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1" s="143"/>
      <c r="I21"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2" spans="2:10" customFormat="1" ht="15" customHeight="1" x14ac:dyDescent="0.3">
      <c r="B22" s="149" t="s">
        <v>233</v>
      </c>
      <c r="C22" s="146">
        <v>1</v>
      </c>
      <c r="D22" s="146">
        <v>3</v>
      </c>
      <c r="E22" s="138">
        <v>1222841078</v>
      </c>
      <c r="F22" s="143"/>
      <c r="G22"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2" s="143"/>
      <c r="I22"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3" spans="2:10" customFormat="1" ht="15" customHeight="1" x14ac:dyDescent="0.3">
      <c r="B23" s="149" t="s">
        <v>232</v>
      </c>
      <c r="C23" s="146">
        <v>0</v>
      </c>
      <c r="D23" s="146">
        <v>3</v>
      </c>
      <c r="E23" s="138">
        <v>1476628697</v>
      </c>
      <c r="F23" s="143"/>
      <c r="G23"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3" s="143"/>
      <c r="I23"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4" spans="2:10" customFormat="1" ht="15" customHeight="1" x14ac:dyDescent="0.3">
      <c r="B24" s="149" t="s">
        <v>231</v>
      </c>
      <c r="C24" s="146">
        <v>0</v>
      </c>
      <c r="D24" s="146">
        <v>4</v>
      </c>
      <c r="E24" s="138">
        <v>2644441397</v>
      </c>
      <c r="F24" s="143"/>
      <c r="G24"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4" s="143"/>
      <c r="I24"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5" spans="2:10" customFormat="1" ht="15" customHeight="1" x14ac:dyDescent="0.3">
      <c r="B25" s="149" t="s">
        <v>230</v>
      </c>
      <c r="C25" s="146">
        <v>1</v>
      </c>
      <c r="D25" s="146">
        <v>3</v>
      </c>
      <c r="E25" s="138">
        <v>2234464716</v>
      </c>
      <c r="F25" s="143"/>
      <c r="G25"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5" s="143"/>
      <c r="I25"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6" spans="2:10" customFormat="1" ht="15" customHeight="1" x14ac:dyDescent="0.3">
      <c r="B26" s="149" t="s">
        <v>229</v>
      </c>
      <c r="C26" s="146">
        <v>1</v>
      </c>
      <c r="D26" s="146">
        <v>2</v>
      </c>
      <c r="E26" s="138">
        <v>798233619</v>
      </c>
      <c r="F26" s="143"/>
      <c r="G26"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6" s="143"/>
      <c r="I26"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7" spans="2:10" customFormat="1" ht="15" customHeight="1" x14ac:dyDescent="0.3">
      <c r="B27" s="149" t="s">
        <v>228</v>
      </c>
      <c r="C27" s="146">
        <v>1</v>
      </c>
      <c r="D27" s="146">
        <v>3</v>
      </c>
      <c r="E27" s="138">
        <v>1944386248</v>
      </c>
      <c r="F27" s="143"/>
      <c r="G27"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7" s="143"/>
      <c r="I27"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8" spans="2:10" customFormat="1" ht="15" customHeight="1" x14ac:dyDescent="0.3">
      <c r="B28" s="149" t="s">
        <v>227</v>
      </c>
      <c r="C28" s="146">
        <v>0</v>
      </c>
      <c r="D28" s="146">
        <v>2</v>
      </c>
      <c r="E28" s="138">
        <v>1913685743</v>
      </c>
      <c r="F28" s="143"/>
      <c r="G28"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8" s="143"/>
      <c r="I28"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29" spans="2:10" customFormat="1" ht="15" customHeight="1" x14ac:dyDescent="0.3">
      <c r="B29" s="149" t="s">
        <v>226</v>
      </c>
      <c r="C29" s="146">
        <v>1</v>
      </c>
      <c r="D29" s="146">
        <v>3</v>
      </c>
      <c r="E29" s="138">
        <v>1352988340</v>
      </c>
      <c r="F29" s="143"/>
      <c r="G29"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29" s="143"/>
      <c r="I29"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0" spans="2:10" customFormat="1" ht="15" customHeight="1" x14ac:dyDescent="0.3">
      <c r="B30" s="149" t="s">
        <v>225</v>
      </c>
      <c r="C30" s="146">
        <v>1</v>
      </c>
      <c r="D30" s="146">
        <v>4</v>
      </c>
      <c r="E30" s="138">
        <v>2645836377</v>
      </c>
      <c r="F30" s="143"/>
      <c r="G30"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0" s="143"/>
      <c r="I30"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1" spans="2:10" customFormat="1" ht="15" customHeight="1" x14ac:dyDescent="0.3">
      <c r="B31" s="149" t="s">
        <v>224</v>
      </c>
      <c r="C31" s="146">
        <v>0</v>
      </c>
      <c r="D31" s="146">
        <v>2</v>
      </c>
      <c r="E31" s="138">
        <v>2380429182</v>
      </c>
      <c r="F31" s="143"/>
      <c r="G31"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1" s="143"/>
      <c r="I31"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2" spans="2:10" customFormat="1" ht="15" customHeight="1" x14ac:dyDescent="0.3">
      <c r="B32" s="149" t="s">
        <v>223</v>
      </c>
      <c r="C32" s="146">
        <v>1</v>
      </c>
      <c r="D32" s="146">
        <v>2</v>
      </c>
      <c r="E32" s="138">
        <v>2440060131</v>
      </c>
      <c r="F32" s="143"/>
      <c r="G32"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2" s="143"/>
      <c r="I32"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3" spans="1:9" customFormat="1" ht="15" customHeight="1" x14ac:dyDescent="0.3">
      <c r="B33" s="149" t="s">
        <v>222</v>
      </c>
      <c r="C33" s="146">
        <v>0</v>
      </c>
      <c r="D33" s="146">
        <v>5</v>
      </c>
      <c r="E33" s="138">
        <v>1279004795</v>
      </c>
      <c r="F33" s="143"/>
      <c r="G33"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3" s="143"/>
      <c r="I33"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4" spans="1:9" customFormat="1" ht="15" customHeight="1" x14ac:dyDescent="0.3">
      <c r="B34" s="149" t="s">
        <v>221</v>
      </c>
      <c r="C34" s="146">
        <v>0</v>
      </c>
      <c r="D34" s="146">
        <v>3</v>
      </c>
      <c r="E34" s="138">
        <v>2955327850</v>
      </c>
      <c r="F34" s="143"/>
      <c r="G34"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4" s="143"/>
      <c r="I34"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5" spans="1:9" customFormat="1" ht="15" customHeight="1" x14ac:dyDescent="0.3">
      <c r="B35" s="149" t="s">
        <v>220</v>
      </c>
      <c r="C35" s="146">
        <v>0</v>
      </c>
      <c r="D35" s="146">
        <v>5</v>
      </c>
      <c r="E35" s="138">
        <v>277174476</v>
      </c>
      <c r="F35" s="143"/>
      <c r="G35"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5" s="143"/>
      <c r="I35"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6" spans="1:9" customFormat="1" ht="15" customHeight="1" x14ac:dyDescent="0.3">
      <c r="B36" s="149" t="s">
        <v>219</v>
      </c>
      <c r="C36" s="146">
        <v>1</v>
      </c>
      <c r="D36" s="146">
        <v>5</v>
      </c>
      <c r="E36" s="138">
        <v>145838270</v>
      </c>
      <c r="F36" s="143"/>
      <c r="G36"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6" s="143"/>
      <c r="I36"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7" spans="1:9" customFormat="1" ht="15" customHeight="1" x14ac:dyDescent="0.3">
      <c r="B37" s="149" t="s">
        <v>218</v>
      </c>
      <c r="C37" s="146">
        <v>1</v>
      </c>
      <c r="D37" s="146">
        <v>5</v>
      </c>
      <c r="E37" s="138">
        <v>314936206</v>
      </c>
      <c r="F37" s="143"/>
      <c r="G37"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7" s="143"/>
      <c r="I37"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8" spans="1:9" customFormat="1" ht="15" customHeight="1" x14ac:dyDescent="0.3">
      <c r="B38" s="149" t="s">
        <v>217</v>
      </c>
      <c r="C38" s="146">
        <v>1</v>
      </c>
      <c r="D38" s="146">
        <v>3</v>
      </c>
      <c r="E38" s="138">
        <v>372169592</v>
      </c>
      <c r="F38" s="143"/>
      <c r="G38"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8" s="143"/>
      <c r="I38"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39" spans="1:9" customFormat="1" x14ac:dyDescent="0.3">
      <c r="A39" s="2"/>
      <c r="B39" s="149" t="s">
        <v>216</v>
      </c>
      <c r="C39" s="146">
        <v>0</v>
      </c>
      <c r="D39" s="146">
        <v>3</v>
      </c>
      <c r="E39" s="138">
        <v>2339871244</v>
      </c>
      <c r="F39" s="143"/>
      <c r="G39"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39" s="143"/>
      <c r="I39"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0" spans="1:9" customFormat="1" x14ac:dyDescent="0.3">
      <c r="A40" s="2"/>
      <c r="B40" s="149" t="s">
        <v>215</v>
      </c>
      <c r="C40" s="146">
        <v>0</v>
      </c>
      <c r="D40" s="146">
        <v>5</v>
      </c>
      <c r="E40" s="138">
        <v>1911658260</v>
      </c>
      <c r="F40" s="143"/>
      <c r="G40"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0" s="143"/>
      <c r="I40"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1" spans="1:9" customFormat="1" x14ac:dyDescent="0.3">
      <c r="A41" s="2"/>
      <c r="B41" s="149" t="s">
        <v>214</v>
      </c>
      <c r="C41" s="146">
        <v>1</v>
      </c>
      <c r="D41" s="146">
        <v>4</v>
      </c>
      <c r="E41" s="138">
        <v>168391127</v>
      </c>
      <c r="F41" s="143"/>
      <c r="G41"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1" s="143"/>
      <c r="I41"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2" spans="1:9" customFormat="1" x14ac:dyDescent="0.3">
      <c r="A42" s="2"/>
      <c r="B42" s="149" t="s">
        <v>213</v>
      </c>
      <c r="C42" s="146">
        <v>0</v>
      </c>
      <c r="D42" s="146">
        <v>4</v>
      </c>
      <c r="E42" s="138">
        <v>1019503133</v>
      </c>
      <c r="F42" s="143"/>
      <c r="G42"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2" s="143"/>
      <c r="I42"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3" spans="1:9" customFormat="1" x14ac:dyDescent="0.3">
      <c r="A43" s="2"/>
      <c r="B43" s="149" t="s">
        <v>212</v>
      </c>
      <c r="C43" s="146">
        <v>1</v>
      </c>
      <c r="D43" s="146">
        <v>3</v>
      </c>
      <c r="E43" s="138">
        <v>266710522</v>
      </c>
      <c r="F43" s="143"/>
      <c r="G43"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3" s="143"/>
      <c r="I43"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4" spans="1:9" customFormat="1" x14ac:dyDescent="0.3">
      <c r="A44" s="2"/>
      <c r="B44" s="149" t="s">
        <v>211</v>
      </c>
      <c r="C44" s="146">
        <v>0</v>
      </c>
      <c r="D44" s="146">
        <v>2</v>
      </c>
      <c r="E44" s="138">
        <v>1091773580</v>
      </c>
      <c r="F44" s="143"/>
      <c r="G44"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4" s="143"/>
      <c r="I44"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5" spans="1:9" customFormat="1" x14ac:dyDescent="0.3">
      <c r="A45" s="2"/>
      <c r="B45" s="149" t="s">
        <v>210</v>
      </c>
      <c r="C45" s="146">
        <v>0</v>
      </c>
      <c r="D45" s="146">
        <v>3</v>
      </c>
      <c r="E45" s="138">
        <v>613047928</v>
      </c>
      <c r="F45" s="143"/>
      <c r="G45"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5" s="143"/>
      <c r="I45"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6" spans="1:9" customFormat="1" x14ac:dyDescent="0.3">
      <c r="A46" s="2"/>
      <c r="B46" s="149" t="s">
        <v>209</v>
      </c>
      <c r="C46" s="146">
        <v>1</v>
      </c>
      <c r="D46" s="146">
        <v>4</v>
      </c>
      <c r="E46" s="138">
        <v>2663125543</v>
      </c>
      <c r="F46" s="143"/>
      <c r="G46"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6" s="143"/>
      <c r="I46"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7" spans="1:9" customFormat="1" x14ac:dyDescent="0.3">
      <c r="A47" s="2"/>
      <c r="B47" s="149" t="s">
        <v>208</v>
      </c>
      <c r="C47" s="146">
        <v>1</v>
      </c>
      <c r="D47" s="146">
        <v>3</v>
      </c>
      <c r="E47" s="138">
        <v>1462176979</v>
      </c>
      <c r="F47" s="143"/>
      <c r="G47"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7" s="143"/>
      <c r="I47"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8" spans="1:9" customFormat="1" x14ac:dyDescent="0.3">
      <c r="A48" s="2"/>
      <c r="B48" s="149" t="s">
        <v>207</v>
      </c>
      <c r="C48" s="146">
        <v>0</v>
      </c>
      <c r="D48" s="146">
        <v>5</v>
      </c>
      <c r="E48" s="138">
        <v>346352191</v>
      </c>
      <c r="F48" s="143"/>
      <c r="G48"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8" s="143"/>
      <c r="I48"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49" spans="1:9" customFormat="1" x14ac:dyDescent="0.3">
      <c r="A49" s="2"/>
      <c r="B49" s="149" t="s">
        <v>206</v>
      </c>
      <c r="C49" s="146">
        <v>0</v>
      </c>
      <c r="D49" s="146">
        <v>3</v>
      </c>
      <c r="E49" s="138">
        <v>657234764</v>
      </c>
      <c r="F49" s="143"/>
      <c r="G49"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49" s="143"/>
      <c r="I49"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0" spans="1:9" customFormat="1" x14ac:dyDescent="0.3">
      <c r="A50" s="2"/>
      <c r="B50" s="149" t="s">
        <v>205</v>
      </c>
      <c r="C50" s="146">
        <v>1</v>
      </c>
      <c r="D50" s="146">
        <v>1</v>
      </c>
      <c r="E50" s="138">
        <v>1498057779</v>
      </c>
      <c r="F50" s="143"/>
      <c r="G50"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0" s="143"/>
      <c r="I50"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1" spans="1:9" customFormat="1" x14ac:dyDescent="0.3">
      <c r="A51" s="2"/>
      <c r="B51" s="149" t="s">
        <v>204</v>
      </c>
      <c r="C51" s="146">
        <v>0</v>
      </c>
      <c r="D51" s="146">
        <v>3</v>
      </c>
      <c r="E51" s="138">
        <v>1023542375</v>
      </c>
      <c r="F51" s="143"/>
      <c r="G51"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1" s="143"/>
      <c r="I51"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2" spans="1:9" customFormat="1" x14ac:dyDescent="0.3">
      <c r="A52" s="2"/>
      <c r="B52" s="149" t="s">
        <v>203</v>
      </c>
      <c r="C52" s="146">
        <v>1</v>
      </c>
      <c r="D52" s="146">
        <v>1</v>
      </c>
      <c r="E52" s="138">
        <v>2979149201</v>
      </c>
      <c r="F52" s="143"/>
      <c r="G52"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2" s="143"/>
      <c r="I52"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3" spans="1:9" customFormat="1" x14ac:dyDescent="0.3">
      <c r="A53" s="2"/>
      <c r="B53" s="149" t="s">
        <v>202</v>
      </c>
      <c r="C53" s="146">
        <v>1</v>
      </c>
      <c r="D53" s="146">
        <v>1</v>
      </c>
      <c r="E53" s="138">
        <v>566624970</v>
      </c>
      <c r="F53" s="143"/>
      <c r="G53"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3" s="143"/>
      <c r="I53"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4" spans="1:9" customFormat="1" x14ac:dyDescent="0.3">
      <c r="A54" s="2"/>
      <c r="B54" s="149" t="s">
        <v>201</v>
      </c>
      <c r="C54" s="146">
        <v>0</v>
      </c>
      <c r="D54" s="146">
        <v>4</v>
      </c>
      <c r="E54" s="138">
        <v>2406042817</v>
      </c>
      <c r="F54" s="143"/>
      <c r="G54"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4" s="143"/>
      <c r="I54"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row r="55" spans="1:9" customFormat="1" x14ac:dyDescent="0.3">
      <c r="A55" s="2"/>
      <c r="B55" s="148" t="s">
        <v>200</v>
      </c>
      <c r="C55" s="147">
        <v>0</v>
      </c>
      <c r="D55" s="146">
        <v>3</v>
      </c>
      <c r="E55" s="145">
        <v>2639227625</v>
      </c>
      <c r="F55" s="143"/>
      <c r="G55" s="144" t="str">
        <f>+IF(Tabla25[[#This Row],[Cantidad a entregar al cónyuge]]=IF(AND(Tabla25[[#This Row],[¿Tiene Cónyuge? (Sí= 1, No= 0)]]=1,Tabla25[[#This Row],[Número de hijos]]&gt;0),Tabla25[[#This Row],[Monto de seguro]]*60%,
IF(AND(Tabla25[[#This Row],[¿Tiene Cónyuge? (Sí= 1, No= 0)]]=1,Tabla25[[#This Row],[Número de hijos]]=0),Tabla25[[#This Row],[Monto de seguro]],0)),"✔","✘")</f>
        <v>✔</v>
      </c>
      <c r="H55" s="143"/>
      <c r="I55" s="142" t="str">
        <f>+IF(Tabla25[[#This Row],[Cantidad a entregar a cada hijo]]=IF(AND(Tabla25[[#This Row],[¿Tiene Cónyuge? (Sí= 1, No= 0)]]=1,Tabla25[[#This Row],[Número de hijos]]&gt;0),Tabla25[[#This Row],[Monto de seguro]]*40%/Tabla25[[#This Row],[Número de hijos]],
IF(AND(Tabla25[[#This Row],[¿Tiene Cónyuge? (Sí= 1, No= 0)]]=0,Tabla25[[#This Row],[Número de hijos]]&gt;0),Tabla25[[#This Row],[Monto de seguro]]/Tabla25[[#This Row],[Número de hijos]],0)),"✔","✘")</f>
        <v>✘</v>
      </c>
    </row>
  </sheetData>
  <mergeCells count="3">
    <mergeCell ref="H13:H15"/>
    <mergeCell ref="C2:H6"/>
    <mergeCell ref="H10:H12"/>
  </mergeCells>
  <conditionalFormatting sqref="G20:G55">
    <cfRule type="cellIs" dxfId="37" priority="5" operator="equal">
      <formula>"✘"</formula>
    </cfRule>
    <cfRule type="cellIs" dxfId="36" priority="6" operator="equal">
      <formula>"✔"</formula>
    </cfRule>
  </conditionalFormatting>
  <conditionalFormatting sqref="I20:I55">
    <cfRule type="expression" dxfId="35" priority="2">
      <formula>$H20=""</formula>
    </cfRule>
    <cfRule type="cellIs" dxfId="34" priority="3" operator="equal">
      <formula>"✘"</formula>
    </cfRule>
    <cfRule type="cellIs" dxfId="33" priority="4" operator="equal">
      <formula>"✔"</formula>
    </cfRule>
  </conditionalFormatting>
  <conditionalFormatting sqref="G20:G55">
    <cfRule type="expression" dxfId="32" priority="1">
      <formula>$F20=""</formula>
    </cfRule>
  </conditionalFormatting>
  <pageMargins left="0.7" right="0.7" top="0.75" bottom="0.75" header="0.3" footer="0.3"/>
  <pageSetup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165C-1FFE-4C13-81EC-E1B53E607E53}">
  <sheetPr>
    <tabColor rgb="FF009999"/>
  </sheetPr>
  <dimension ref="A1:N161"/>
  <sheetViews>
    <sheetView showGridLines="0" zoomScale="101" zoomScaleNormal="101" workbookViewId="0">
      <pane ySplit="16" topLeftCell="A17" activePane="bottomLeft" state="frozen"/>
      <selection activeCell="L41" sqref="L41"/>
      <selection pane="bottomLeft" activeCell="S40" sqref="S40"/>
    </sheetView>
  </sheetViews>
  <sheetFormatPr baseColWidth="10" defaultRowHeight="14.4" x14ac:dyDescent="0.3"/>
  <cols>
    <col min="1" max="1" width="4.44140625" style="2" customWidth="1"/>
    <col min="2" max="2" width="32.44140625" style="2" bestFit="1" customWidth="1"/>
    <col min="3" max="3" width="13.33203125" style="2" bestFit="1" customWidth="1"/>
    <col min="4" max="4" width="16.109375" style="2" bestFit="1" customWidth="1"/>
    <col min="5" max="5" width="15.5546875" bestFit="1" customWidth="1"/>
    <col min="6" max="6" width="15.6640625" style="2" bestFit="1" customWidth="1"/>
    <col min="7" max="7" width="11.5546875" style="2"/>
    <col min="8" max="8" width="12.77734375" style="2" bestFit="1" customWidth="1"/>
    <col min="9" max="9" width="11.5546875" style="2"/>
    <col min="10" max="10" width="15.88671875" style="2" customWidth="1"/>
    <col min="11" max="11" width="18.77734375" style="2" customWidth="1"/>
    <col min="12" max="12" width="11.44140625" style="2" customWidth="1"/>
    <col min="13" max="13" width="3" style="2" hidden="1" customWidth="1"/>
    <col min="14" max="16384" width="11.5546875" style="2"/>
  </cols>
  <sheetData>
    <row r="1" spans="1:14" s="1" customFormat="1" ht="15" thickBot="1" x14ac:dyDescent="0.35"/>
    <row r="2" spans="1:14" s="1" customFormat="1" x14ac:dyDescent="0.3">
      <c r="A2" s="105"/>
      <c r="B2" s="106"/>
      <c r="C2" s="106"/>
      <c r="D2" s="107"/>
      <c r="E2" s="171" t="s">
        <v>245</v>
      </c>
      <c r="F2" s="172"/>
      <c r="G2" s="172"/>
      <c r="H2" s="172"/>
      <c r="I2" s="172"/>
      <c r="J2" s="172"/>
      <c r="K2" s="172"/>
      <c r="L2" s="172"/>
      <c r="M2" s="172"/>
      <c r="N2" s="173"/>
    </row>
    <row r="3" spans="1:14" s="1" customFormat="1" x14ac:dyDescent="0.3">
      <c r="A3" s="111"/>
      <c r="B3" s="101"/>
      <c r="C3" s="101"/>
      <c r="D3" s="112"/>
      <c r="E3" s="174"/>
      <c r="F3" s="175"/>
      <c r="G3" s="175"/>
      <c r="H3" s="175"/>
      <c r="I3" s="175"/>
      <c r="J3" s="175"/>
      <c r="K3" s="175"/>
      <c r="L3" s="175"/>
      <c r="M3" s="175"/>
      <c r="N3" s="176"/>
    </row>
    <row r="4" spans="1:14" s="1" customFormat="1" x14ac:dyDescent="0.3">
      <c r="A4" s="111"/>
      <c r="B4" s="101"/>
      <c r="C4" s="101"/>
      <c r="D4" s="112"/>
      <c r="E4" s="174"/>
      <c r="F4" s="175"/>
      <c r="G4" s="175"/>
      <c r="H4" s="175"/>
      <c r="I4" s="175"/>
      <c r="J4" s="175"/>
      <c r="K4" s="175"/>
      <c r="L4" s="175"/>
      <c r="M4" s="175"/>
      <c r="N4" s="176"/>
    </row>
    <row r="5" spans="1:14" s="1" customFormat="1" x14ac:dyDescent="0.3">
      <c r="A5" s="111"/>
      <c r="B5" s="101"/>
      <c r="C5" s="101"/>
      <c r="D5" s="112"/>
      <c r="E5" s="174"/>
      <c r="F5" s="175"/>
      <c r="G5" s="175"/>
      <c r="H5" s="175"/>
      <c r="I5" s="175"/>
      <c r="J5" s="175"/>
      <c r="K5" s="175"/>
      <c r="L5" s="175"/>
      <c r="M5" s="175"/>
      <c r="N5" s="176"/>
    </row>
    <row r="6" spans="1:14" s="1" customFormat="1" ht="15" thickBot="1" x14ac:dyDescent="0.35">
      <c r="A6" s="116"/>
      <c r="B6" s="117"/>
      <c r="C6" s="117"/>
      <c r="D6" s="118"/>
      <c r="E6" s="177"/>
      <c r="F6" s="178"/>
      <c r="G6" s="178"/>
      <c r="H6" s="178"/>
      <c r="I6" s="178"/>
      <c r="J6" s="178"/>
      <c r="K6" s="178"/>
      <c r="L6" s="178"/>
      <c r="M6" s="178"/>
      <c r="N6" s="179"/>
    </row>
    <row r="7" spans="1:14" s="1" customFormat="1" x14ac:dyDescent="0.3"/>
    <row r="8" spans="1:14" ht="14.4" customHeight="1" x14ac:dyDescent="0.8">
      <c r="A8" s="122"/>
      <c r="B8" s="122"/>
      <c r="C8" s="122"/>
      <c r="D8" s="122"/>
      <c r="E8" s="122"/>
      <c r="F8" s="122"/>
      <c r="G8" s="122"/>
      <c r="H8" s="122"/>
      <c r="I8" s="122"/>
      <c r="J8" s="122"/>
      <c r="K8" s="122"/>
      <c r="L8" s="122"/>
      <c r="M8" s="122"/>
      <c r="N8" s="122"/>
    </row>
    <row r="9" spans="1:14" ht="14.4" customHeight="1" thickBot="1" x14ac:dyDescent="0.85">
      <c r="A9" s="122"/>
      <c r="B9" s="122"/>
      <c r="C9" s="122"/>
      <c r="D9" s="122"/>
      <c r="E9" s="122"/>
      <c r="F9" s="122"/>
      <c r="G9" s="122"/>
      <c r="H9" s="122"/>
      <c r="I9" s="122"/>
      <c r="J9" s="122"/>
      <c r="K9" s="122"/>
      <c r="L9" s="122"/>
      <c r="M9" s="122"/>
      <c r="N9" s="122"/>
    </row>
    <row r="10" spans="1:14" x14ac:dyDescent="0.3">
      <c r="E10" s="2"/>
      <c r="H10" s="180" t="s">
        <v>176</v>
      </c>
      <c r="I10" s="181"/>
      <c r="J10" s="125" t="str">
        <f>+IF(M12=14,"25","0")</f>
        <v>0</v>
      </c>
      <c r="K10" s="126"/>
      <c r="M10" s="2">
        <f>+COUNTIF(J19:J25,"✔")</f>
        <v>0</v>
      </c>
    </row>
    <row r="11" spans="1:14" x14ac:dyDescent="0.3">
      <c r="E11" s="2"/>
      <c r="H11" s="182"/>
      <c r="I11" s="183"/>
      <c r="J11" s="129"/>
      <c r="K11" s="130"/>
      <c r="M11" s="2">
        <f>+COUNTIF(K19:K25,"✔")</f>
        <v>0</v>
      </c>
    </row>
    <row r="12" spans="1:14" ht="15" thickBot="1" x14ac:dyDescent="0.35">
      <c r="E12" s="2"/>
      <c r="H12" s="184"/>
      <c r="I12" s="185"/>
      <c r="J12" s="133"/>
      <c r="K12" s="134"/>
      <c r="M12" s="2">
        <f>+SUM(M10:M11)</f>
        <v>0</v>
      </c>
    </row>
    <row r="13" spans="1:14" x14ac:dyDescent="0.3">
      <c r="E13" s="2"/>
    </row>
    <row r="14" spans="1:14" x14ac:dyDescent="0.3">
      <c r="E14" s="2"/>
    </row>
    <row r="15" spans="1:14" x14ac:dyDescent="0.3">
      <c r="E15" s="2"/>
    </row>
    <row r="16" spans="1:14" x14ac:dyDescent="0.3">
      <c r="E16" s="2"/>
    </row>
    <row r="17" spans="2:14" x14ac:dyDescent="0.3">
      <c r="E17" s="2"/>
    </row>
    <row r="18" spans="2:14" ht="43.2" customHeight="1" x14ac:dyDescent="0.3">
      <c r="B18" s="186" t="s">
        <v>105</v>
      </c>
      <c r="C18" s="186" t="s">
        <v>96</v>
      </c>
      <c r="D18" s="186" t="s">
        <v>178</v>
      </c>
      <c r="F18" s="187" t="s">
        <v>246</v>
      </c>
      <c r="G18" s="188" t="s">
        <v>247</v>
      </c>
      <c r="H18" s="189" t="s">
        <v>248</v>
      </c>
      <c r="J18" s="190" t="s">
        <v>249</v>
      </c>
      <c r="K18" s="190" t="s">
        <v>250</v>
      </c>
    </row>
    <row r="19" spans="2:14" ht="15" customHeight="1" x14ac:dyDescent="0.3">
      <c r="B19" s="191" t="s">
        <v>251</v>
      </c>
      <c r="C19" s="192" t="s">
        <v>103</v>
      </c>
      <c r="D19" s="138">
        <v>6997026</v>
      </c>
      <c r="F19" s="192" t="s">
        <v>103</v>
      </c>
      <c r="G19" s="193"/>
      <c r="H19" s="138"/>
      <c r="J19" s="194" t="str">
        <f>+IF(G19=COUNTIF($C$19:$C$161,F19),"✔","✘")</f>
        <v>✘</v>
      </c>
      <c r="K19" s="194" t="str">
        <f>IF(H19=SUMIFS($D$19:$D$161,$C$19:$C$161,F19),"✔","✘")</f>
        <v>✘</v>
      </c>
    </row>
    <row r="20" spans="2:14" ht="15" customHeight="1" x14ac:dyDescent="0.85">
      <c r="B20" s="191" t="s">
        <v>252</v>
      </c>
      <c r="C20" s="192" t="s">
        <v>103</v>
      </c>
      <c r="D20" s="138">
        <v>6439390</v>
      </c>
      <c r="F20" s="192" t="s">
        <v>106</v>
      </c>
      <c r="G20" s="193"/>
      <c r="H20" s="138"/>
      <c r="I20" s="141"/>
      <c r="J20" s="194" t="str">
        <f t="shared" ref="J20:J25" si="0">+IF(G20=COUNTIF($C$19:$C$161,F20),"✔","✘")</f>
        <v>✘</v>
      </c>
      <c r="K20" s="194" t="str">
        <f t="shared" ref="K20:K25" si="1">IF(H20=SUMIFS($D$19:$D$161,$C$19:$C$161,F20),"✔","✘")</f>
        <v>✘</v>
      </c>
      <c r="L20" s="141"/>
      <c r="M20" s="141"/>
      <c r="N20" s="141"/>
    </row>
    <row r="21" spans="2:14" ht="15" customHeight="1" x14ac:dyDescent="0.85">
      <c r="B21" s="191" t="s">
        <v>253</v>
      </c>
      <c r="C21" s="192" t="s">
        <v>103</v>
      </c>
      <c r="D21" s="138">
        <v>5565987</v>
      </c>
      <c r="F21" s="192" t="s">
        <v>254</v>
      </c>
      <c r="G21" s="193"/>
      <c r="H21" s="138"/>
      <c r="I21" s="141"/>
      <c r="J21" s="194" t="str">
        <f t="shared" si="0"/>
        <v>✘</v>
      </c>
      <c r="K21" s="194" t="str">
        <f t="shared" si="1"/>
        <v>✘</v>
      </c>
      <c r="L21" s="141"/>
      <c r="M21" s="141"/>
      <c r="N21" s="141"/>
    </row>
    <row r="22" spans="2:14" ht="15" customHeight="1" x14ac:dyDescent="0.85">
      <c r="B22" s="191" t="s">
        <v>255</v>
      </c>
      <c r="C22" s="192" t="s">
        <v>256</v>
      </c>
      <c r="D22" s="138">
        <v>6794721</v>
      </c>
      <c r="F22" s="192" t="s">
        <v>256</v>
      </c>
      <c r="G22" s="193"/>
      <c r="H22" s="138"/>
      <c r="I22" s="141"/>
      <c r="J22" s="194" t="str">
        <f t="shared" si="0"/>
        <v>✘</v>
      </c>
      <c r="K22" s="194" t="str">
        <f t="shared" si="1"/>
        <v>✘</v>
      </c>
      <c r="L22" s="141"/>
      <c r="M22" s="141"/>
      <c r="N22" s="141"/>
    </row>
    <row r="23" spans="2:14" ht="15" customHeight="1" x14ac:dyDescent="0.3">
      <c r="B23" s="191" t="s">
        <v>257</v>
      </c>
      <c r="C23" s="192" t="s">
        <v>106</v>
      </c>
      <c r="D23" s="138">
        <v>5984509</v>
      </c>
      <c r="F23" s="192" t="s">
        <v>258</v>
      </c>
      <c r="G23" s="193"/>
      <c r="H23" s="138"/>
      <c r="J23" s="194" t="str">
        <f t="shared" si="0"/>
        <v>✘</v>
      </c>
      <c r="K23" s="194" t="str">
        <f t="shared" si="1"/>
        <v>✘</v>
      </c>
    </row>
    <row r="24" spans="2:14" ht="15" customHeight="1" x14ac:dyDescent="0.3">
      <c r="B24" s="191" t="s">
        <v>259</v>
      </c>
      <c r="C24" s="192" t="s">
        <v>106</v>
      </c>
      <c r="D24" s="138">
        <v>6066636</v>
      </c>
      <c r="F24" s="192" t="s">
        <v>260</v>
      </c>
      <c r="G24" s="193"/>
      <c r="H24" s="138"/>
      <c r="J24" s="194" t="str">
        <f t="shared" si="0"/>
        <v>✘</v>
      </c>
      <c r="K24" s="194" t="str">
        <f t="shared" si="1"/>
        <v>✘</v>
      </c>
    </row>
    <row r="25" spans="2:14" ht="15" customHeight="1" x14ac:dyDescent="0.3">
      <c r="B25" s="191" t="s">
        <v>251</v>
      </c>
      <c r="C25" s="192" t="s">
        <v>254</v>
      </c>
      <c r="D25" s="138">
        <v>6788355</v>
      </c>
      <c r="F25" s="192" t="s">
        <v>261</v>
      </c>
      <c r="G25" s="193"/>
      <c r="H25" s="138"/>
      <c r="J25" s="194" t="str">
        <f t="shared" si="0"/>
        <v>✘</v>
      </c>
      <c r="K25" s="194" t="str">
        <f t="shared" si="1"/>
        <v>✘</v>
      </c>
    </row>
    <row r="26" spans="2:14" ht="15" customHeight="1" x14ac:dyDescent="0.3">
      <c r="B26" s="191" t="s">
        <v>252</v>
      </c>
      <c r="C26" s="192" t="s">
        <v>254</v>
      </c>
      <c r="D26" s="138">
        <v>6900544</v>
      </c>
      <c r="F26"/>
    </row>
    <row r="27" spans="2:14" ht="15" customHeight="1" x14ac:dyDescent="0.3">
      <c r="B27" s="191" t="s">
        <v>253</v>
      </c>
      <c r="C27" s="192" t="s">
        <v>254</v>
      </c>
      <c r="D27" s="138">
        <v>5200463</v>
      </c>
      <c r="F27"/>
    </row>
    <row r="28" spans="2:14" ht="15" customHeight="1" x14ac:dyDescent="0.3">
      <c r="B28" s="191" t="s">
        <v>255</v>
      </c>
      <c r="C28" s="192" t="s">
        <v>103</v>
      </c>
      <c r="D28" s="138">
        <v>5069574</v>
      </c>
      <c r="F28"/>
    </row>
    <row r="29" spans="2:14" ht="15" customHeight="1" x14ac:dyDescent="0.3">
      <c r="B29" s="191" t="s">
        <v>257</v>
      </c>
      <c r="C29" s="192" t="s">
        <v>103</v>
      </c>
      <c r="D29" s="138">
        <v>6210085</v>
      </c>
      <c r="F29"/>
    </row>
    <row r="30" spans="2:14" ht="15" customHeight="1" x14ac:dyDescent="0.3">
      <c r="B30" s="191" t="s">
        <v>259</v>
      </c>
      <c r="C30" s="192" t="s">
        <v>256</v>
      </c>
      <c r="D30" s="138">
        <v>6938288</v>
      </c>
      <c r="F30"/>
    </row>
    <row r="31" spans="2:14" ht="15" customHeight="1" x14ac:dyDescent="0.3">
      <c r="B31" s="191" t="s">
        <v>251</v>
      </c>
      <c r="C31" s="192" t="s">
        <v>103</v>
      </c>
      <c r="D31" s="138">
        <v>6825362</v>
      </c>
      <c r="F31"/>
    </row>
    <row r="32" spans="2:14" ht="15" customHeight="1" x14ac:dyDescent="0.3">
      <c r="B32" s="191" t="s">
        <v>252</v>
      </c>
      <c r="C32" s="192" t="s">
        <v>256</v>
      </c>
      <c r="D32" s="138">
        <v>6331658</v>
      </c>
      <c r="F32"/>
    </row>
    <row r="33" spans="2:6" ht="15" customHeight="1" x14ac:dyDescent="0.3">
      <c r="B33" s="191" t="s">
        <v>253</v>
      </c>
      <c r="C33" s="192" t="s">
        <v>258</v>
      </c>
      <c r="D33" s="138">
        <v>5286772</v>
      </c>
      <c r="F33"/>
    </row>
    <row r="34" spans="2:6" ht="15" customHeight="1" x14ac:dyDescent="0.3">
      <c r="B34" s="191" t="s">
        <v>255</v>
      </c>
      <c r="C34" s="192" t="s">
        <v>258</v>
      </c>
      <c r="D34" s="138">
        <v>6022560</v>
      </c>
      <c r="F34"/>
    </row>
    <row r="35" spans="2:6" ht="15" customHeight="1" x14ac:dyDescent="0.3">
      <c r="B35" s="191" t="s">
        <v>257</v>
      </c>
      <c r="C35" s="192" t="s">
        <v>258</v>
      </c>
      <c r="D35" s="138">
        <v>6076881</v>
      </c>
      <c r="F35"/>
    </row>
    <row r="36" spans="2:6" ht="15" customHeight="1" x14ac:dyDescent="0.3">
      <c r="B36" s="191" t="s">
        <v>259</v>
      </c>
      <c r="C36" s="192" t="s">
        <v>260</v>
      </c>
      <c r="D36" s="138">
        <v>5404544</v>
      </c>
      <c r="F36"/>
    </row>
    <row r="37" spans="2:6" ht="15" customHeight="1" x14ac:dyDescent="0.3">
      <c r="B37" s="191" t="s">
        <v>251</v>
      </c>
      <c r="C37" s="192" t="s">
        <v>260</v>
      </c>
      <c r="D37" s="138">
        <v>6150759</v>
      </c>
      <c r="F37"/>
    </row>
    <row r="38" spans="2:6" ht="15" customHeight="1" x14ac:dyDescent="0.3">
      <c r="B38" s="191" t="s">
        <v>252</v>
      </c>
      <c r="C38" s="192" t="s">
        <v>260</v>
      </c>
      <c r="D38" s="138">
        <v>6048295</v>
      </c>
      <c r="F38"/>
    </row>
    <row r="39" spans="2:6" x14ac:dyDescent="0.3">
      <c r="B39" s="191" t="s">
        <v>253</v>
      </c>
      <c r="C39" s="192" t="s">
        <v>261</v>
      </c>
      <c r="D39" s="138">
        <v>5062263</v>
      </c>
      <c r="F39"/>
    </row>
    <row r="40" spans="2:6" x14ac:dyDescent="0.3">
      <c r="B40" s="191" t="s">
        <v>255</v>
      </c>
      <c r="C40" s="192" t="s">
        <v>261</v>
      </c>
      <c r="D40" s="138">
        <v>6346744</v>
      </c>
      <c r="F40"/>
    </row>
    <row r="41" spans="2:6" x14ac:dyDescent="0.3">
      <c r="B41" s="191" t="s">
        <v>257</v>
      </c>
      <c r="C41" s="192" t="s">
        <v>261</v>
      </c>
      <c r="D41" s="138">
        <v>6520276</v>
      </c>
      <c r="F41"/>
    </row>
    <row r="42" spans="2:6" x14ac:dyDescent="0.3">
      <c r="B42" s="191" t="s">
        <v>259</v>
      </c>
      <c r="C42" s="192" t="s">
        <v>103</v>
      </c>
      <c r="D42" s="138">
        <v>6811500</v>
      </c>
      <c r="F42"/>
    </row>
    <row r="43" spans="2:6" x14ac:dyDescent="0.3">
      <c r="B43" s="191" t="s">
        <v>251</v>
      </c>
      <c r="C43" s="192" t="s">
        <v>103</v>
      </c>
      <c r="D43" s="138">
        <v>6247257</v>
      </c>
      <c r="F43"/>
    </row>
    <row r="44" spans="2:6" x14ac:dyDescent="0.3">
      <c r="B44" s="191" t="s">
        <v>252</v>
      </c>
      <c r="C44" s="192" t="s">
        <v>103</v>
      </c>
      <c r="D44" s="138">
        <v>6345160</v>
      </c>
      <c r="F44"/>
    </row>
    <row r="45" spans="2:6" x14ac:dyDescent="0.3">
      <c r="B45" s="191" t="s">
        <v>253</v>
      </c>
      <c r="C45" s="192" t="s">
        <v>103</v>
      </c>
      <c r="D45" s="138">
        <v>6445606</v>
      </c>
      <c r="F45"/>
    </row>
    <row r="46" spans="2:6" x14ac:dyDescent="0.3">
      <c r="B46" s="191" t="s">
        <v>255</v>
      </c>
      <c r="C46" s="192" t="s">
        <v>106</v>
      </c>
      <c r="D46" s="138">
        <v>5444538</v>
      </c>
      <c r="F46"/>
    </row>
    <row r="47" spans="2:6" x14ac:dyDescent="0.3">
      <c r="B47" s="191" t="s">
        <v>257</v>
      </c>
      <c r="C47" s="192" t="s">
        <v>106</v>
      </c>
      <c r="D47" s="138">
        <v>5433824</v>
      </c>
      <c r="F47"/>
    </row>
    <row r="48" spans="2:6" x14ac:dyDescent="0.3">
      <c r="B48" s="191" t="s">
        <v>259</v>
      </c>
      <c r="C48" s="192" t="s">
        <v>106</v>
      </c>
      <c r="D48" s="138">
        <v>5433566</v>
      </c>
      <c r="F48"/>
    </row>
    <row r="49" spans="2:6" x14ac:dyDescent="0.3">
      <c r="B49" s="191" t="s">
        <v>251</v>
      </c>
      <c r="C49" s="192" t="s">
        <v>254</v>
      </c>
      <c r="D49" s="138">
        <v>6190632</v>
      </c>
      <c r="F49"/>
    </row>
    <row r="50" spans="2:6" x14ac:dyDescent="0.3">
      <c r="B50" s="191" t="s">
        <v>252</v>
      </c>
      <c r="C50" s="192" t="s">
        <v>254</v>
      </c>
      <c r="D50" s="138">
        <v>5522499</v>
      </c>
      <c r="F50"/>
    </row>
    <row r="51" spans="2:6" x14ac:dyDescent="0.3">
      <c r="B51" s="191" t="s">
        <v>253</v>
      </c>
      <c r="C51" s="192" t="s">
        <v>254</v>
      </c>
      <c r="D51" s="138">
        <v>6869122</v>
      </c>
      <c r="F51"/>
    </row>
    <row r="52" spans="2:6" x14ac:dyDescent="0.3">
      <c r="B52" s="191" t="s">
        <v>255</v>
      </c>
      <c r="C52" s="192" t="s">
        <v>103</v>
      </c>
      <c r="D52" s="138">
        <v>6498082</v>
      </c>
      <c r="F52"/>
    </row>
    <row r="53" spans="2:6" x14ac:dyDescent="0.3">
      <c r="B53" s="191" t="s">
        <v>257</v>
      </c>
      <c r="C53" s="192" t="s">
        <v>103</v>
      </c>
      <c r="D53" s="138">
        <v>6547435</v>
      </c>
      <c r="F53"/>
    </row>
    <row r="54" spans="2:6" x14ac:dyDescent="0.3">
      <c r="B54" s="191" t="s">
        <v>259</v>
      </c>
      <c r="C54" s="192" t="s">
        <v>256</v>
      </c>
      <c r="D54" s="138">
        <v>6898521</v>
      </c>
      <c r="F54"/>
    </row>
    <row r="55" spans="2:6" x14ac:dyDescent="0.3">
      <c r="B55" s="191" t="s">
        <v>251</v>
      </c>
      <c r="C55" s="192" t="s">
        <v>256</v>
      </c>
      <c r="D55" s="138">
        <v>5255971</v>
      </c>
      <c r="F55"/>
    </row>
    <row r="56" spans="2:6" x14ac:dyDescent="0.3">
      <c r="B56" s="191" t="s">
        <v>252</v>
      </c>
      <c r="C56" s="192" t="s">
        <v>256</v>
      </c>
      <c r="D56" s="138">
        <v>6108225</v>
      </c>
      <c r="F56"/>
    </row>
    <row r="57" spans="2:6" x14ac:dyDescent="0.3">
      <c r="B57" s="191" t="s">
        <v>253</v>
      </c>
      <c r="C57" s="192" t="s">
        <v>258</v>
      </c>
      <c r="D57" s="138">
        <v>6778476</v>
      </c>
      <c r="F57"/>
    </row>
    <row r="58" spans="2:6" x14ac:dyDescent="0.3">
      <c r="B58" s="191" t="s">
        <v>255</v>
      </c>
      <c r="C58" s="192" t="s">
        <v>258</v>
      </c>
      <c r="D58" s="138">
        <v>5968902</v>
      </c>
      <c r="F58"/>
    </row>
    <row r="59" spans="2:6" x14ac:dyDescent="0.3">
      <c r="B59" s="191" t="s">
        <v>257</v>
      </c>
      <c r="C59" s="192" t="s">
        <v>258</v>
      </c>
      <c r="D59" s="138">
        <v>5904343</v>
      </c>
      <c r="F59"/>
    </row>
    <row r="60" spans="2:6" x14ac:dyDescent="0.3">
      <c r="B60" s="191" t="s">
        <v>259</v>
      </c>
      <c r="C60" s="192" t="s">
        <v>260</v>
      </c>
      <c r="D60" s="138">
        <v>6182703</v>
      </c>
      <c r="F60"/>
    </row>
    <row r="61" spans="2:6" x14ac:dyDescent="0.3">
      <c r="B61" s="191" t="s">
        <v>251</v>
      </c>
      <c r="C61" s="192" t="s">
        <v>260</v>
      </c>
      <c r="D61" s="138">
        <v>5703018</v>
      </c>
      <c r="F61"/>
    </row>
    <row r="62" spans="2:6" x14ac:dyDescent="0.3">
      <c r="B62" s="191" t="s">
        <v>252</v>
      </c>
      <c r="C62" s="192" t="s">
        <v>260</v>
      </c>
      <c r="D62" s="138">
        <v>5893340</v>
      </c>
      <c r="F62"/>
    </row>
    <row r="63" spans="2:6" x14ac:dyDescent="0.3">
      <c r="B63" s="191" t="s">
        <v>253</v>
      </c>
      <c r="C63" s="192" t="s">
        <v>261</v>
      </c>
      <c r="D63" s="138">
        <v>6481146</v>
      </c>
      <c r="F63"/>
    </row>
    <row r="64" spans="2:6" x14ac:dyDescent="0.3">
      <c r="B64" s="191" t="s">
        <v>255</v>
      </c>
      <c r="C64" s="192" t="s">
        <v>261</v>
      </c>
      <c r="D64" s="138">
        <v>6027385</v>
      </c>
      <c r="F64"/>
    </row>
    <row r="65" spans="2:6" x14ac:dyDescent="0.3">
      <c r="B65" s="191" t="s">
        <v>257</v>
      </c>
      <c r="C65" s="192" t="s">
        <v>261</v>
      </c>
      <c r="D65" s="138">
        <v>6278654</v>
      </c>
      <c r="F65"/>
    </row>
    <row r="66" spans="2:6" x14ac:dyDescent="0.3">
      <c r="B66" s="191" t="s">
        <v>259</v>
      </c>
      <c r="C66" s="192" t="s">
        <v>103</v>
      </c>
      <c r="D66" s="138">
        <v>5836860</v>
      </c>
      <c r="F66"/>
    </row>
    <row r="67" spans="2:6" x14ac:dyDescent="0.3">
      <c r="B67" s="191" t="s">
        <v>251</v>
      </c>
      <c r="C67" s="192" t="s">
        <v>103</v>
      </c>
      <c r="D67" s="138">
        <v>5376660</v>
      </c>
      <c r="F67"/>
    </row>
    <row r="68" spans="2:6" x14ac:dyDescent="0.3">
      <c r="B68" s="191" t="s">
        <v>252</v>
      </c>
      <c r="C68" s="192" t="s">
        <v>103</v>
      </c>
      <c r="D68" s="138">
        <v>6280166</v>
      </c>
      <c r="F68"/>
    </row>
    <row r="69" spans="2:6" x14ac:dyDescent="0.3">
      <c r="B69" s="191" t="s">
        <v>253</v>
      </c>
      <c r="C69" s="192" t="s">
        <v>103</v>
      </c>
      <c r="D69" s="138">
        <v>5584961</v>
      </c>
      <c r="F69"/>
    </row>
    <row r="70" spans="2:6" x14ac:dyDescent="0.3">
      <c r="B70" s="191" t="s">
        <v>255</v>
      </c>
      <c r="C70" s="192" t="s">
        <v>106</v>
      </c>
      <c r="D70" s="138">
        <v>5880208</v>
      </c>
      <c r="F70"/>
    </row>
    <row r="71" spans="2:6" x14ac:dyDescent="0.3">
      <c r="B71" s="191" t="s">
        <v>257</v>
      </c>
      <c r="C71" s="192" t="s">
        <v>106</v>
      </c>
      <c r="D71" s="138">
        <v>6419410</v>
      </c>
      <c r="F71"/>
    </row>
    <row r="72" spans="2:6" x14ac:dyDescent="0.3">
      <c r="B72" s="191" t="s">
        <v>259</v>
      </c>
      <c r="C72" s="192" t="s">
        <v>106</v>
      </c>
      <c r="D72" s="138">
        <v>6135761</v>
      </c>
      <c r="F72"/>
    </row>
    <row r="73" spans="2:6" x14ac:dyDescent="0.3">
      <c r="B73" s="191" t="s">
        <v>251</v>
      </c>
      <c r="C73" s="192" t="s">
        <v>254</v>
      </c>
      <c r="D73" s="138">
        <v>6260059</v>
      </c>
      <c r="F73"/>
    </row>
    <row r="74" spans="2:6" x14ac:dyDescent="0.3">
      <c r="B74" s="191" t="s">
        <v>252</v>
      </c>
      <c r="C74" s="192" t="s">
        <v>254</v>
      </c>
      <c r="D74" s="138">
        <v>6084895</v>
      </c>
      <c r="F74"/>
    </row>
    <row r="75" spans="2:6" x14ac:dyDescent="0.3">
      <c r="B75" s="191" t="s">
        <v>253</v>
      </c>
      <c r="C75" s="192" t="s">
        <v>254</v>
      </c>
      <c r="D75" s="138">
        <v>6449037</v>
      </c>
      <c r="F75"/>
    </row>
    <row r="76" spans="2:6" x14ac:dyDescent="0.3">
      <c r="B76" s="191" t="s">
        <v>255</v>
      </c>
      <c r="C76" s="192" t="s">
        <v>103</v>
      </c>
      <c r="D76" s="138">
        <v>6559218</v>
      </c>
      <c r="F76"/>
    </row>
    <row r="77" spans="2:6" x14ac:dyDescent="0.3">
      <c r="B77" s="191" t="s">
        <v>257</v>
      </c>
      <c r="C77" s="192" t="s">
        <v>103</v>
      </c>
      <c r="D77" s="138">
        <v>5673119</v>
      </c>
      <c r="F77"/>
    </row>
    <row r="78" spans="2:6" x14ac:dyDescent="0.3">
      <c r="B78" s="191" t="s">
        <v>259</v>
      </c>
      <c r="C78" s="192" t="s">
        <v>256</v>
      </c>
      <c r="D78" s="138">
        <v>5517514</v>
      </c>
      <c r="F78"/>
    </row>
    <row r="79" spans="2:6" x14ac:dyDescent="0.3">
      <c r="B79" s="191" t="s">
        <v>251</v>
      </c>
      <c r="C79" s="192" t="s">
        <v>256</v>
      </c>
      <c r="D79" s="138">
        <v>5142683</v>
      </c>
      <c r="F79"/>
    </row>
    <row r="80" spans="2:6" x14ac:dyDescent="0.3">
      <c r="B80" s="191" t="s">
        <v>252</v>
      </c>
      <c r="C80" s="192" t="s">
        <v>256</v>
      </c>
      <c r="D80" s="138">
        <v>6642221</v>
      </c>
      <c r="F80"/>
    </row>
    <row r="81" spans="2:6" x14ac:dyDescent="0.3">
      <c r="B81" s="191" t="s">
        <v>253</v>
      </c>
      <c r="C81" s="192" t="s">
        <v>258</v>
      </c>
      <c r="D81" s="138">
        <v>5627938</v>
      </c>
      <c r="F81"/>
    </row>
    <row r="82" spans="2:6" x14ac:dyDescent="0.3">
      <c r="B82" s="191" t="s">
        <v>255</v>
      </c>
      <c r="C82" s="192" t="s">
        <v>258</v>
      </c>
      <c r="D82" s="138">
        <v>6416767</v>
      </c>
      <c r="F82"/>
    </row>
    <row r="83" spans="2:6" x14ac:dyDescent="0.3">
      <c r="B83" s="191" t="s">
        <v>257</v>
      </c>
      <c r="C83" s="192" t="s">
        <v>258</v>
      </c>
      <c r="D83" s="138">
        <v>5567650</v>
      </c>
      <c r="F83"/>
    </row>
    <row r="84" spans="2:6" x14ac:dyDescent="0.3">
      <c r="B84" s="191" t="s">
        <v>259</v>
      </c>
      <c r="C84" s="192" t="s">
        <v>260</v>
      </c>
      <c r="D84" s="138">
        <v>6831187</v>
      </c>
      <c r="F84"/>
    </row>
    <row r="85" spans="2:6" x14ac:dyDescent="0.3">
      <c r="B85" s="191" t="s">
        <v>251</v>
      </c>
      <c r="C85" s="192" t="s">
        <v>260</v>
      </c>
      <c r="D85" s="138">
        <v>6640814</v>
      </c>
      <c r="F85"/>
    </row>
    <row r="86" spans="2:6" x14ac:dyDescent="0.3">
      <c r="B86" s="191" t="s">
        <v>252</v>
      </c>
      <c r="C86" s="192" t="s">
        <v>260</v>
      </c>
      <c r="D86" s="138">
        <v>6107788</v>
      </c>
      <c r="F86"/>
    </row>
    <row r="87" spans="2:6" x14ac:dyDescent="0.3">
      <c r="B87" s="191" t="s">
        <v>253</v>
      </c>
      <c r="C87" s="192" t="s">
        <v>261</v>
      </c>
      <c r="D87" s="138">
        <v>5958725</v>
      </c>
      <c r="F87"/>
    </row>
    <row r="88" spans="2:6" x14ac:dyDescent="0.3">
      <c r="B88" s="191" t="s">
        <v>255</v>
      </c>
      <c r="C88" s="192" t="s">
        <v>261</v>
      </c>
      <c r="D88" s="138">
        <v>5517598</v>
      </c>
      <c r="F88"/>
    </row>
    <row r="89" spans="2:6" x14ac:dyDescent="0.3">
      <c r="B89" s="191" t="s">
        <v>257</v>
      </c>
      <c r="C89" s="192" t="s">
        <v>261</v>
      </c>
      <c r="D89" s="138">
        <v>5392752</v>
      </c>
      <c r="F89"/>
    </row>
    <row r="90" spans="2:6" x14ac:dyDescent="0.3">
      <c r="B90" s="191" t="s">
        <v>259</v>
      </c>
      <c r="C90" s="192" t="s">
        <v>103</v>
      </c>
      <c r="D90" s="138">
        <v>5567460</v>
      </c>
      <c r="F90"/>
    </row>
    <row r="91" spans="2:6" x14ac:dyDescent="0.3">
      <c r="B91" s="191" t="s">
        <v>251</v>
      </c>
      <c r="C91" s="192" t="s">
        <v>103</v>
      </c>
      <c r="D91" s="138">
        <v>6529740</v>
      </c>
      <c r="F91"/>
    </row>
    <row r="92" spans="2:6" x14ac:dyDescent="0.3">
      <c r="B92" s="191" t="s">
        <v>252</v>
      </c>
      <c r="C92" s="192" t="s">
        <v>103</v>
      </c>
      <c r="D92" s="138">
        <v>6004479</v>
      </c>
      <c r="F92"/>
    </row>
    <row r="93" spans="2:6" x14ac:dyDescent="0.3">
      <c r="B93" s="191" t="s">
        <v>253</v>
      </c>
      <c r="C93" s="192" t="s">
        <v>103</v>
      </c>
      <c r="D93" s="138">
        <v>6219442</v>
      </c>
      <c r="F93"/>
    </row>
    <row r="94" spans="2:6" x14ac:dyDescent="0.3">
      <c r="B94" s="191" t="s">
        <v>255</v>
      </c>
      <c r="C94" s="192" t="s">
        <v>106</v>
      </c>
      <c r="D94" s="138">
        <v>6890260</v>
      </c>
      <c r="F94"/>
    </row>
    <row r="95" spans="2:6" x14ac:dyDescent="0.3">
      <c r="B95" s="191" t="s">
        <v>257</v>
      </c>
      <c r="C95" s="192" t="s">
        <v>106</v>
      </c>
      <c r="D95" s="138">
        <v>6496929</v>
      </c>
      <c r="F95"/>
    </row>
    <row r="96" spans="2:6" x14ac:dyDescent="0.3">
      <c r="B96" s="191" t="s">
        <v>259</v>
      </c>
      <c r="C96" s="192" t="s">
        <v>106</v>
      </c>
      <c r="D96" s="138">
        <v>6444532</v>
      </c>
      <c r="F96"/>
    </row>
    <row r="97" spans="2:6" x14ac:dyDescent="0.3">
      <c r="B97" s="191" t="s">
        <v>251</v>
      </c>
      <c r="C97" s="192" t="s">
        <v>254</v>
      </c>
      <c r="D97" s="138">
        <v>5959040</v>
      </c>
      <c r="F97"/>
    </row>
    <row r="98" spans="2:6" x14ac:dyDescent="0.3">
      <c r="B98" s="191" t="s">
        <v>252</v>
      </c>
      <c r="C98" s="192" t="s">
        <v>254</v>
      </c>
      <c r="D98" s="138">
        <v>6504121</v>
      </c>
      <c r="F98"/>
    </row>
    <row r="99" spans="2:6" x14ac:dyDescent="0.3">
      <c r="B99" s="191" t="s">
        <v>253</v>
      </c>
      <c r="C99" s="192" t="s">
        <v>254</v>
      </c>
      <c r="D99" s="138">
        <v>6977580</v>
      </c>
      <c r="F99"/>
    </row>
    <row r="100" spans="2:6" x14ac:dyDescent="0.3">
      <c r="B100" s="191" t="s">
        <v>255</v>
      </c>
      <c r="C100" s="192" t="s">
        <v>103</v>
      </c>
      <c r="D100" s="138">
        <v>6156897</v>
      </c>
      <c r="F100"/>
    </row>
    <row r="101" spans="2:6" x14ac:dyDescent="0.3">
      <c r="B101" s="191" t="s">
        <v>257</v>
      </c>
      <c r="C101" s="192" t="s">
        <v>103</v>
      </c>
      <c r="D101" s="138">
        <v>6157573</v>
      </c>
      <c r="F101"/>
    </row>
    <row r="102" spans="2:6" x14ac:dyDescent="0.3">
      <c r="B102" s="191" t="s">
        <v>259</v>
      </c>
      <c r="C102" s="192" t="s">
        <v>256</v>
      </c>
      <c r="D102" s="138">
        <v>6652818</v>
      </c>
      <c r="F102"/>
    </row>
    <row r="103" spans="2:6" x14ac:dyDescent="0.3">
      <c r="B103" s="191" t="s">
        <v>251</v>
      </c>
      <c r="C103" s="192" t="s">
        <v>256</v>
      </c>
      <c r="D103" s="138">
        <v>6627220</v>
      </c>
      <c r="F103"/>
    </row>
    <row r="104" spans="2:6" x14ac:dyDescent="0.3">
      <c r="B104" s="191" t="s">
        <v>252</v>
      </c>
      <c r="C104" s="192" t="s">
        <v>256</v>
      </c>
      <c r="D104" s="138">
        <v>6713394</v>
      </c>
      <c r="F104"/>
    </row>
    <row r="105" spans="2:6" x14ac:dyDescent="0.3">
      <c r="B105" s="191" t="s">
        <v>253</v>
      </c>
      <c r="C105" s="192" t="s">
        <v>258</v>
      </c>
      <c r="D105" s="138">
        <v>6806350</v>
      </c>
      <c r="F105"/>
    </row>
    <row r="106" spans="2:6" x14ac:dyDescent="0.3">
      <c r="B106" s="191" t="s">
        <v>255</v>
      </c>
      <c r="C106" s="192" t="s">
        <v>258</v>
      </c>
      <c r="D106" s="138">
        <v>6317965</v>
      </c>
      <c r="F106"/>
    </row>
    <row r="107" spans="2:6" x14ac:dyDescent="0.3">
      <c r="B107" s="191" t="s">
        <v>257</v>
      </c>
      <c r="C107" s="192" t="s">
        <v>258</v>
      </c>
      <c r="D107" s="138">
        <v>5249179</v>
      </c>
      <c r="F107"/>
    </row>
    <row r="108" spans="2:6" x14ac:dyDescent="0.3">
      <c r="B108" s="191" t="s">
        <v>259</v>
      </c>
      <c r="C108" s="192" t="s">
        <v>260</v>
      </c>
      <c r="D108" s="138">
        <v>5083902</v>
      </c>
      <c r="F108"/>
    </row>
    <row r="109" spans="2:6" x14ac:dyDescent="0.3">
      <c r="B109" s="191" t="s">
        <v>251</v>
      </c>
      <c r="C109" s="192" t="s">
        <v>260</v>
      </c>
      <c r="D109" s="138">
        <v>5867343</v>
      </c>
      <c r="F109"/>
    </row>
    <row r="110" spans="2:6" x14ac:dyDescent="0.3">
      <c r="B110" s="191" t="s">
        <v>252</v>
      </c>
      <c r="C110" s="192" t="s">
        <v>260</v>
      </c>
      <c r="D110" s="138">
        <v>5842316</v>
      </c>
      <c r="F110"/>
    </row>
    <row r="111" spans="2:6" x14ac:dyDescent="0.3">
      <c r="B111" s="191" t="s">
        <v>253</v>
      </c>
      <c r="C111" s="192" t="s">
        <v>261</v>
      </c>
      <c r="D111" s="138">
        <v>6426295</v>
      </c>
      <c r="F111"/>
    </row>
    <row r="112" spans="2:6" x14ac:dyDescent="0.3">
      <c r="B112" s="191" t="s">
        <v>255</v>
      </c>
      <c r="C112" s="192" t="s">
        <v>261</v>
      </c>
      <c r="D112" s="138">
        <v>6659498</v>
      </c>
      <c r="F112"/>
    </row>
    <row r="113" spans="2:6" x14ac:dyDescent="0.3">
      <c r="B113" s="191" t="s">
        <v>257</v>
      </c>
      <c r="C113" s="192" t="s">
        <v>261</v>
      </c>
      <c r="D113" s="138">
        <v>5875517</v>
      </c>
      <c r="F113"/>
    </row>
    <row r="114" spans="2:6" x14ac:dyDescent="0.3">
      <c r="B114" s="191" t="s">
        <v>259</v>
      </c>
      <c r="C114" s="192" t="s">
        <v>103</v>
      </c>
      <c r="D114" s="138">
        <v>6009330</v>
      </c>
      <c r="F114"/>
    </row>
    <row r="115" spans="2:6" x14ac:dyDescent="0.3">
      <c r="B115" s="191" t="s">
        <v>251</v>
      </c>
      <c r="C115" s="192" t="s">
        <v>103</v>
      </c>
      <c r="D115" s="138">
        <v>6733608</v>
      </c>
      <c r="F115"/>
    </row>
    <row r="116" spans="2:6" x14ac:dyDescent="0.3">
      <c r="B116" s="191" t="s">
        <v>252</v>
      </c>
      <c r="C116" s="192" t="s">
        <v>103</v>
      </c>
      <c r="D116" s="138">
        <v>5334460</v>
      </c>
      <c r="F116"/>
    </row>
    <row r="117" spans="2:6" x14ac:dyDescent="0.3">
      <c r="B117" s="191" t="s">
        <v>253</v>
      </c>
      <c r="C117" s="192" t="s">
        <v>103</v>
      </c>
      <c r="D117" s="138">
        <v>6327484</v>
      </c>
      <c r="F117"/>
    </row>
    <row r="118" spans="2:6" x14ac:dyDescent="0.3">
      <c r="B118" s="191" t="s">
        <v>255</v>
      </c>
      <c r="C118" s="192" t="s">
        <v>106</v>
      </c>
      <c r="D118" s="138">
        <v>5416402</v>
      </c>
      <c r="F118"/>
    </row>
    <row r="119" spans="2:6" x14ac:dyDescent="0.3">
      <c r="B119" s="191" t="s">
        <v>257</v>
      </c>
      <c r="C119" s="192" t="s">
        <v>106</v>
      </c>
      <c r="D119" s="138">
        <v>6270332</v>
      </c>
      <c r="F119"/>
    </row>
    <row r="120" spans="2:6" x14ac:dyDescent="0.3">
      <c r="B120" s="191" t="s">
        <v>259</v>
      </c>
      <c r="C120" s="192" t="s">
        <v>106</v>
      </c>
      <c r="D120" s="138">
        <v>6552674</v>
      </c>
      <c r="F120"/>
    </row>
    <row r="121" spans="2:6" x14ac:dyDescent="0.3">
      <c r="B121" s="191" t="s">
        <v>251</v>
      </c>
      <c r="C121" s="192" t="s">
        <v>254</v>
      </c>
      <c r="D121" s="138">
        <v>5734370</v>
      </c>
      <c r="F121"/>
    </row>
    <row r="122" spans="2:6" x14ac:dyDescent="0.3">
      <c r="B122" s="191" t="s">
        <v>252</v>
      </c>
      <c r="C122" s="192" t="s">
        <v>254</v>
      </c>
      <c r="D122" s="138">
        <v>6519137</v>
      </c>
      <c r="F122"/>
    </row>
    <row r="123" spans="2:6" x14ac:dyDescent="0.3">
      <c r="B123" s="191" t="s">
        <v>253</v>
      </c>
      <c r="C123" s="192" t="s">
        <v>254</v>
      </c>
      <c r="D123" s="138">
        <v>6121226</v>
      </c>
      <c r="F123"/>
    </row>
    <row r="124" spans="2:6" x14ac:dyDescent="0.3">
      <c r="B124" s="191" t="s">
        <v>255</v>
      </c>
      <c r="C124" s="192" t="s">
        <v>103</v>
      </c>
      <c r="D124" s="138">
        <v>6785341</v>
      </c>
      <c r="F124"/>
    </row>
    <row r="125" spans="2:6" x14ac:dyDescent="0.3">
      <c r="B125" s="191" t="s">
        <v>257</v>
      </c>
      <c r="C125" s="192" t="s">
        <v>103</v>
      </c>
      <c r="D125" s="138">
        <v>5060189</v>
      </c>
      <c r="F125"/>
    </row>
    <row r="126" spans="2:6" x14ac:dyDescent="0.3">
      <c r="B126" s="191" t="s">
        <v>259</v>
      </c>
      <c r="C126" s="192" t="s">
        <v>256</v>
      </c>
      <c r="D126" s="138">
        <v>6049319</v>
      </c>
      <c r="F126"/>
    </row>
    <row r="127" spans="2:6" x14ac:dyDescent="0.3">
      <c r="B127" s="191" t="s">
        <v>251</v>
      </c>
      <c r="C127" s="192" t="s">
        <v>256</v>
      </c>
      <c r="D127" s="138">
        <v>5570993</v>
      </c>
      <c r="F127"/>
    </row>
    <row r="128" spans="2:6" x14ac:dyDescent="0.3">
      <c r="B128" s="191" t="s">
        <v>252</v>
      </c>
      <c r="C128" s="192" t="s">
        <v>256</v>
      </c>
      <c r="D128" s="138">
        <v>6250691</v>
      </c>
      <c r="F128"/>
    </row>
    <row r="129" spans="2:6" x14ac:dyDescent="0.3">
      <c r="B129" s="191" t="s">
        <v>253</v>
      </c>
      <c r="C129" s="192" t="s">
        <v>258</v>
      </c>
      <c r="D129" s="138">
        <v>5404867</v>
      </c>
      <c r="F129"/>
    </row>
    <row r="130" spans="2:6" x14ac:dyDescent="0.3">
      <c r="B130" s="191" t="s">
        <v>255</v>
      </c>
      <c r="C130" s="192" t="s">
        <v>258</v>
      </c>
      <c r="D130" s="138">
        <v>6651190</v>
      </c>
      <c r="F130"/>
    </row>
    <row r="131" spans="2:6" x14ac:dyDescent="0.3">
      <c r="B131" s="191" t="s">
        <v>257</v>
      </c>
      <c r="C131" s="192" t="s">
        <v>258</v>
      </c>
      <c r="D131" s="138">
        <v>5808494</v>
      </c>
      <c r="F131"/>
    </row>
    <row r="132" spans="2:6" x14ac:dyDescent="0.3">
      <c r="B132" s="191" t="s">
        <v>259</v>
      </c>
      <c r="C132" s="192" t="s">
        <v>260</v>
      </c>
      <c r="D132" s="138">
        <v>6256945</v>
      </c>
      <c r="F132"/>
    </row>
    <row r="133" spans="2:6" x14ac:dyDescent="0.3">
      <c r="B133" s="191" t="s">
        <v>251</v>
      </c>
      <c r="C133" s="192" t="s">
        <v>260</v>
      </c>
      <c r="D133" s="138">
        <v>5087917</v>
      </c>
      <c r="F133"/>
    </row>
    <row r="134" spans="2:6" x14ac:dyDescent="0.3">
      <c r="B134" s="191" t="s">
        <v>252</v>
      </c>
      <c r="C134" s="192" t="s">
        <v>260</v>
      </c>
      <c r="D134" s="138">
        <v>6087137</v>
      </c>
      <c r="F134"/>
    </row>
    <row r="135" spans="2:6" x14ac:dyDescent="0.3">
      <c r="B135" s="191" t="s">
        <v>253</v>
      </c>
      <c r="C135" s="192" t="s">
        <v>261</v>
      </c>
      <c r="D135" s="138">
        <v>5611034</v>
      </c>
      <c r="F135"/>
    </row>
    <row r="136" spans="2:6" x14ac:dyDescent="0.3">
      <c r="B136" s="191" t="s">
        <v>255</v>
      </c>
      <c r="C136" s="192" t="s">
        <v>261</v>
      </c>
      <c r="D136" s="138">
        <v>6730209</v>
      </c>
      <c r="F136"/>
    </row>
    <row r="137" spans="2:6" x14ac:dyDescent="0.3">
      <c r="B137" s="191" t="s">
        <v>257</v>
      </c>
      <c r="C137" s="192" t="s">
        <v>261</v>
      </c>
      <c r="D137" s="138">
        <v>5006124</v>
      </c>
      <c r="F137"/>
    </row>
    <row r="138" spans="2:6" x14ac:dyDescent="0.3">
      <c r="B138" s="191" t="s">
        <v>259</v>
      </c>
      <c r="C138" s="192" t="s">
        <v>103</v>
      </c>
      <c r="D138" s="138">
        <v>6454819</v>
      </c>
      <c r="F138"/>
    </row>
    <row r="139" spans="2:6" x14ac:dyDescent="0.3">
      <c r="B139" s="191" t="s">
        <v>251</v>
      </c>
      <c r="C139" s="192" t="s">
        <v>103</v>
      </c>
      <c r="D139" s="138">
        <v>6863097</v>
      </c>
      <c r="F139"/>
    </row>
    <row r="140" spans="2:6" x14ac:dyDescent="0.3">
      <c r="B140" s="191" t="s">
        <v>252</v>
      </c>
      <c r="C140" s="192" t="s">
        <v>103</v>
      </c>
      <c r="D140" s="138">
        <v>5034398</v>
      </c>
      <c r="F140"/>
    </row>
    <row r="141" spans="2:6" x14ac:dyDescent="0.3">
      <c r="B141" s="191" t="s">
        <v>253</v>
      </c>
      <c r="C141" s="192" t="s">
        <v>103</v>
      </c>
      <c r="D141" s="138">
        <v>6081236</v>
      </c>
      <c r="F141"/>
    </row>
    <row r="142" spans="2:6" x14ac:dyDescent="0.3">
      <c r="B142" s="191" t="s">
        <v>255</v>
      </c>
      <c r="C142" s="192" t="s">
        <v>106</v>
      </c>
      <c r="D142" s="138">
        <v>5030501</v>
      </c>
      <c r="F142"/>
    </row>
    <row r="143" spans="2:6" x14ac:dyDescent="0.3">
      <c r="B143" s="191" t="s">
        <v>257</v>
      </c>
      <c r="C143" s="192" t="s">
        <v>106</v>
      </c>
      <c r="D143" s="138">
        <v>6097206</v>
      </c>
      <c r="F143"/>
    </row>
    <row r="144" spans="2:6" x14ac:dyDescent="0.3">
      <c r="B144" s="191" t="s">
        <v>259</v>
      </c>
      <c r="C144" s="192" t="s">
        <v>106</v>
      </c>
      <c r="D144" s="138">
        <v>5983209</v>
      </c>
      <c r="F144"/>
    </row>
    <row r="145" spans="2:6" x14ac:dyDescent="0.3">
      <c r="B145" s="191" t="s">
        <v>251</v>
      </c>
      <c r="C145" s="192" t="s">
        <v>254</v>
      </c>
      <c r="D145" s="138">
        <v>5847702</v>
      </c>
      <c r="F145"/>
    </row>
    <row r="146" spans="2:6" x14ac:dyDescent="0.3">
      <c r="B146" s="191" t="s">
        <v>252</v>
      </c>
      <c r="C146" s="192" t="s">
        <v>254</v>
      </c>
      <c r="D146" s="138">
        <v>5789140</v>
      </c>
      <c r="F146"/>
    </row>
    <row r="147" spans="2:6" x14ac:dyDescent="0.3">
      <c r="B147" s="191" t="s">
        <v>253</v>
      </c>
      <c r="C147" s="192" t="s">
        <v>254</v>
      </c>
      <c r="D147" s="138">
        <v>6074014</v>
      </c>
      <c r="F147"/>
    </row>
    <row r="148" spans="2:6" x14ac:dyDescent="0.3">
      <c r="B148" s="191" t="s">
        <v>255</v>
      </c>
      <c r="C148" s="192" t="s">
        <v>103</v>
      </c>
      <c r="D148" s="138">
        <v>5795806</v>
      </c>
      <c r="F148"/>
    </row>
    <row r="149" spans="2:6" x14ac:dyDescent="0.3">
      <c r="B149" s="191" t="s">
        <v>257</v>
      </c>
      <c r="C149" s="192" t="s">
        <v>103</v>
      </c>
      <c r="D149" s="138">
        <v>6171928</v>
      </c>
      <c r="F149"/>
    </row>
    <row r="150" spans="2:6" x14ac:dyDescent="0.3">
      <c r="B150" s="191" t="s">
        <v>259</v>
      </c>
      <c r="C150" s="192" t="s">
        <v>256</v>
      </c>
      <c r="D150" s="138">
        <v>5587119</v>
      </c>
      <c r="F150"/>
    </row>
    <row r="151" spans="2:6" x14ac:dyDescent="0.3">
      <c r="B151" s="191" t="s">
        <v>251</v>
      </c>
      <c r="C151" s="192" t="s">
        <v>256</v>
      </c>
      <c r="D151" s="138">
        <v>5028791</v>
      </c>
      <c r="F151"/>
    </row>
    <row r="152" spans="2:6" x14ac:dyDescent="0.3">
      <c r="B152" s="191" t="s">
        <v>252</v>
      </c>
      <c r="C152" s="192" t="s">
        <v>256</v>
      </c>
      <c r="D152" s="138">
        <v>5868840</v>
      </c>
      <c r="F152"/>
    </row>
    <row r="153" spans="2:6" x14ac:dyDescent="0.3">
      <c r="B153" s="191" t="s">
        <v>253</v>
      </c>
      <c r="C153" s="192" t="s">
        <v>258</v>
      </c>
      <c r="D153" s="138">
        <v>5150899</v>
      </c>
      <c r="F153"/>
    </row>
    <row r="154" spans="2:6" x14ac:dyDescent="0.3">
      <c r="B154" s="191" t="s">
        <v>255</v>
      </c>
      <c r="C154" s="192" t="s">
        <v>258</v>
      </c>
      <c r="D154" s="138">
        <v>5975733</v>
      </c>
      <c r="F154"/>
    </row>
    <row r="155" spans="2:6" x14ac:dyDescent="0.3">
      <c r="B155" s="191" t="s">
        <v>257</v>
      </c>
      <c r="C155" s="192" t="s">
        <v>258</v>
      </c>
      <c r="D155" s="138">
        <v>6532281</v>
      </c>
      <c r="F155"/>
    </row>
    <row r="156" spans="2:6" x14ac:dyDescent="0.3">
      <c r="B156" s="191" t="s">
        <v>259</v>
      </c>
      <c r="C156" s="192" t="s">
        <v>260</v>
      </c>
      <c r="D156" s="138">
        <v>6201713</v>
      </c>
      <c r="F156"/>
    </row>
    <row r="157" spans="2:6" x14ac:dyDescent="0.3">
      <c r="B157" s="191" t="s">
        <v>251</v>
      </c>
      <c r="C157" s="192" t="s">
        <v>260</v>
      </c>
      <c r="D157" s="138">
        <v>6819180</v>
      </c>
      <c r="F157"/>
    </row>
    <row r="158" spans="2:6" x14ac:dyDescent="0.3">
      <c r="B158" s="191" t="s">
        <v>252</v>
      </c>
      <c r="C158" s="192" t="s">
        <v>260</v>
      </c>
      <c r="D158" s="138">
        <v>5630426</v>
      </c>
      <c r="F158"/>
    </row>
    <row r="159" spans="2:6" x14ac:dyDescent="0.3">
      <c r="B159" s="191" t="s">
        <v>253</v>
      </c>
      <c r="C159" s="192" t="s">
        <v>261</v>
      </c>
      <c r="D159" s="138">
        <v>5022001</v>
      </c>
      <c r="F159"/>
    </row>
    <row r="160" spans="2:6" x14ac:dyDescent="0.3">
      <c r="B160" s="191" t="s">
        <v>255</v>
      </c>
      <c r="C160" s="192" t="s">
        <v>261</v>
      </c>
      <c r="D160" s="138">
        <v>5292468</v>
      </c>
      <c r="F160"/>
    </row>
    <row r="161" spans="2:6" x14ac:dyDescent="0.3">
      <c r="B161" s="191" t="s">
        <v>257</v>
      </c>
      <c r="C161" s="192" t="s">
        <v>106</v>
      </c>
      <c r="D161" s="138">
        <v>5127591</v>
      </c>
      <c r="F161"/>
    </row>
  </sheetData>
  <mergeCells count="4">
    <mergeCell ref="A2:D6"/>
    <mergeCell ref="E2:N6"/>
    <mergeCell ref="H10:I12"/>
    <mergeCell ref="J10:K12"/>
  </mergeCells>
  <conditionalFormatting sqref="J19:J25">
    <cfRule type="expression" dxfId="24" priority="2">
      <formula>$G19=""</formula>
    </cfRule>
    <cfRule type="cellIs" dxfId="23" priority="5" operator="equal">
      <formula>"✘"</formula>
    </cfRule>
    <cfRule type="cellIs" dxfId="22" priority="6" operator="equal">
      <formula>"✔"</formula>
    </cfRule>
  </conditionalFormatting>
  <conditionalFormatting sqref="K19:K25">
    <cfRule type="expression" dxfId="21" priority="1">
      <formula>$H19=""</formula>
    </cfRule>
    <cfRule type="cellIs" dxfId="20" priority="3" operator="equal">
      <formula>"✘"</formula>
    </cfRule>
    <cfRule type="cellIs" dxfId="19" priority="4" operator="equal">
      <formula>"✔"</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87E1-A438-47D8-BB5E-AD012D4AB45F}">
  <sheetPr>
    <tabColor rgb="FF009999"/>
  </sheetPr>
  <dimension ref="A2:S84"/>
  <sheetViews>
    <sheetView showGridLines="0" topLeftCell="A7" zoomScale="75" zoomScaleNormal="99" workbookViewId="0">
      <selection activeCell="H34" sqref="H34"/>
    </sheetView>
  </sheetViews>
  <sheetFormatPr baseColWidth="10" defaultRowHeight="14.4" x14ac:dyDescent="0.3"/>
  <cols>
    <col min="1" max="1" width="11.5546875" style="1"/>
    <col min="2" max="2" width="15.88671875" style="1" customWidth="1"/>
    <col min="3" max="3" width="27.109375" style="1" bestFit="1" customWidth="1"/>
    <col min="4" max="4" width="24.109375" style="1" bestFit="1" customWidth="1"/>
    <col min="5" max="5" width="22" style="1" bestFit="1" customWidth="1"/>
    <col min="6" max="6" width="67" style="1" bestFit="1" customWidth="1"/>
    <col min="7" max="7" width="28" style="1" bestFit="1" customWidth="1"/>
    <col min="8" max="8" width="17.77734375" style="1" bestFit="1" customWidth="1"/>
    <col min="9" max="9" width="32.21875" style="1" hidden="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ht="14.4" customHeight="1" x14ac:dyDescent="0.3">
      <c r="A2" s="2"/>
      <c r="B2" s="2"/>
      <c r="C2" s="87" t="s">
        <v>145</v>
      </c>
      <c r="D2" s="87"/>
      <c r="E2" s="87"/>
      <c r="F2" s="87"/>
      <c r="G2" s="87"/>
      <c r="H2" s="62"/>
      <c r="I2" s="62"/>
      <c r="J2" s="62"/>
      <c r="K2" s="62"/>
      <c r="L2" s="62"/>
    </row>
    <row r="3" spans="1:12" ht="14.4" customHeight="1" x14ac:dyDescent="0.3">
      <c r="A3" s="2"/>
      <c r="B3" s="2"/>
      <c r="C3" s="87"/>
      <c r="D3" s="87"/>
      <c r="E3" s="87"/>
      <c r="F3" s="87"/>
      <c r="G3" s="87"/>
      <c r="H3" s="62"/>
      <c r="I3" s="62"/>
      <c r="J3" s="62"/>
      <c r="K3" s="62"/>
      <c r="L3" s="62"/>
    </row>
    <row r="4" spans="1:12" ht="14.4" customHeight="1" x14ac:dyDescent="0.3">
      <c r="A4" s="2"/>
      <c r="B4" s="2"/>
      <c r="C4" s="87"/>
      <c r="D4" s="87"/>
      <c r="E4" s="87"/>
      <c r="F4" s="87"/>
      <c r="G4" s="87"/>
      <c r="H4" s="62"/>
      <c r="I4" s="62"/>
      <c r="J4" s="62"/>
      <c r="K4" s="62"/>
      <c r="L4" s="62"/>
    </row>
    <row r="5" spans="1:12" ht="14.4" customHeight="1" x14ac:dyDescent="0.3">
      <c r="A5" s="2"/>
      <c r="B5" s="2"/>
      <c r="C5" s="87"/>
      <c r="D5" s="87"/>
      <c r="E5" s="87"/>
      <c r="F5" s="87"/>
      <c r="G5" s="87"/>
      <c r="H5" s="62"/>
      <c r="I5" s="62"/>
      <c r="J5" s="62"/>
      <c r="K5" s="62"/>
      <c r="L5" s="62"/>
    </row>
    <row r="6" spans="1:12" ht="14.4" customHeight="1" x14ac:dyDescent="0.3">
      <c r="A6" s="2"/>
      <c r="B6" s="2"/>
      <c r="C6" s="87"/>
      <c r="D6" s="87"/>
      <c r="E6" s="87"/>
      <c r="F6" s="87"/>
      <c r="G6" s="87"/>
      <c r="H6" s="62"/>
      <c r="I6" s="62"/>
      <c r="J6" s="62"/>
      <c r="K6" s="62"/>
      <c r="L6" s="62"/>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1" spans="3:19" ht="21" x14ac:dyDescent="0.4">
      <c r="C21" s="64" t="s">
        <v>144</v>
      </c>
      <c r="D21" s="65" t="s">
        <v>94</v>
      </c>
      <c r="E21" s="65" t="s">
        <v>95</v>
      </c>
      <c r="F21" s="66" t="s">
        <v>96</v>
      </c>
      <c r="G21" s="66" t="s">
        <v>97</v>
      </c>
    </row>
    <row r="22" spans="3:19" ht="15.6" x14ac:dyDescent="0.3">
      <c r="C22" s="67" t="s">
        <v>98</v>
      </c>
      <c r="D22" s="68">
        <v>10</v>
      </c>
      <c r="E22" s="68" t="s">
        <v>99</v>
      </c>
      <c r="F22" s="68" t="s">
        <v>100</v>
      </c>
      <c r="G22"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22" s="1" t="s">
        <v>91</v>
      </c>
      <c r="N22" s="44" t="s">
        <v>55</v>
      </c>
      <c r="O22" s="44">
        <v>0</v>
      </c>
      <c r="P22" s="44">
        <v>160000</v>
      </c>
      <c r="Q22" s="44" t="s">
        <v>60</v>
      </c>
      <c r="S22" s="44"/>
    </row>
    <row r="23" spans="3:19" ht="15.6" x14ac:dyDescent="0.3">
      <c r="C23" s="67" t="s">
        <v>101</v>
      </c>
      <c r="D23" s="68">
        <v>2</v>
      </c>
      <c r="E23" s="68" t="s">
        <v>102</v>
      </c>
      <c r="F23" s="68" t="s">
        <v>103</v>
      </c>
      <c r="G23"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23" s="1" t="s">
        <v>92</v>
      </c>
      <c r="N23" s="44" t="s">
        <v>56</v>
      </c>
      <c r="O23" s="44">
        <v>37400</v>
      </c>
      <c r="P23" s="44">
        <v>336600</v>
      </c>
      <c r="Q23" s="44" t="s">
        <v>61</v>
      </c>
      <c r="S23" s="44"/>
    </row>
    <row r="24" spans="3:19" ht="15.6" x14ac:dyDescent="0.3">
      <c r="C24" s="67" t="s">
        <v>104</v>
      </c>
      <c r="D24" s="68">
        <v>2</v>
      </c>
      <c r="E24" s="68" t="s">
        <v>105</v>
      </c>
      <c r="F24" s="68" t="s">
        <v>106</v>
      </c>
      <c r="G24"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24" s="1" t="s">
        <v>92</v>
      </c>
      <c r="N24" s="44" t="s">
        <v>56</v>
      </c>
      <c r="O24" s="44">
        <v>38000</v>
      </c>
      <c r="P24" s="44">
        <v>342000</v>
      </c>
      <c r="Q24" s="44" t="s">
        <v>61</v>
      </c>
      <c r="S24" s="44"/>
    </row>
    <row r="25" spans="3:19" ht="15.6" x14ac:dyDescent="0.3">
      <c r="C25" s="67" t="s">
        <v>107</v>
      </c>
      <c r="D25" s="68">
        <v>4</v>
      </c>
      <c r="E25" s="68" t="s">
        <v>105</v>
      </c>
      <c r="F25" s="68" t="s">
        <v>100</v>
      </c>
      <c r="G25"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25" s="1" t="s">
        <v>92</v>
      </c>
      <c r="N25" s="44" t="s">
        <v>56</v>
      </c>
      <c r="O25" s="44">
        <v>41000</v>
      </c>
      <c r="P25" s="44">
        <v>369000</v>
      </c>
      <c r="Q25" s="44" t="s">
        <v>61</v>
      </c>
      <c r="S25" s="44"/>
    </row>
    <row r="26" spans="3:19" ht="15.6" x14ac:dyDescent="0.3">
      <c r="C26" s="67" t="s">
        <v>108</v>
      </c>
      <c r="D26" s="68">
        <v>10</v>
      </c>
      <c r="E26" s="68" t="s">
        <v>99</v>
      </c>
      <c r="F26" s="68" t="s">
        <v>106</v>
      </c>
      <c r="G26"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26" s="1" t="s">
        <v>91</v>
      </c>
      <c r="N26" s="44" t="s">
        <v>56</v>
      </c>
      <c r="O26" s="44">
        <v>27000</v>
      </c>
      <c r="P26" s="44">
        <v>243000</v>
      </c>
      <c r="Q26" s="44" t="s">
        <v>60</v>
      </c>
      <c r="S26" s="44"/>
    </row>
    <row r="27" spans="3:19" ht="15.6" x14ac:dyDescent="0.3">
      <c r="C27" s="67" t="s">
        <v>109</v>
      </c>
      <c r="D27" s="68">
        <v>1</v>
      </c>
      <c r="E27" s="68" t="s">
        <v>102</v>
      </c>
      <c r="F27" s="68" t="s">
        <v>103</v>
      </c>
      <c r="G27"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27" s="1" t="s">
        <v>92</v>
      </c>
      <c r="N27" s="44" t="s">
        <v>56</v>
      </c>
      <c r="O27" s="44">
        <v>35200</v>
      </c>
      <c r="P27" s="44">
        <v>316800</v>
      </c>
      <c r="Q27" s="44" t="s">
        <v>61</v>
      </c>
      <c r="S27" s="44"/>
    </row>
    <row r="28" spans="3:19" ht="15.6" x14ac:dyDescent="0.3">
      <c r="C28" s="67" t="s">
        <v>110</v>
      </c>
      <c r="D28" s="68">
        <v>4</v>
      </c>
      <c r="E28" s="68" t="s">
        <v>102</v>
      </c>
      <c r="F28" s="68" t="s">
        <v>103</v>
      </c>
      <c r="G28"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28" s="1" t="s">
        <v>92</v>
      </c>
      <c r="N28" s="44" t="s">
        <v>56</v>
      </c>
      <c r="O28" s="44">
        <v>91800</v>
      </c>
      <c r="P28" s="44">
        <v>826200</v>
      </c>
      <c r="Q28" s="44" t="s">
        <v>62</v>
      </c>
      <c r="S28" s="44"/>
    </row>
    <row r="29" spans="3:19" ht="15.6" x14ac:dyDescent="0.3">
      <c r="C29" s="67" t="s">
        <v>111</v>
      </c>
      <c r="D29" s="68">
        <v>4</v>
      </c>
      <c r="E29" s="68" t="s">
        <v>112</v>
      </c>
      <c r="F29" s="68" t="s">
        <v>103</v>
      </c>
      <c r="G29"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29" s="1" t="s">
        <v>93</v>
      </c>
      <c r="N29" s="44" t="s">
        <v>56</v>
      </c>
      <c r="O29" s="44">
        <v>35000</v>
      </c>
      <c r="P29" s="44">
        <v>315000</v>
      </c>
      <c r="Q29" s="44" t="s">
        <v>61</v>
      </c>
      <c r="S29" s="44"/>
    </row>
    <row r="30" spans="3:19" ht="15.6" x14ac:dyDescent="0.3">
      <c r="C30" s="67" t="s">
        <v>113</v>
      </c>
      <c r="D30" s="68">
        <v>4</v>
      </c>
      <c r="E30" s="68" t="s">
        <v>114</v>
      </c>
      <c r="F30" s="68" t="s">
        <v>100</v>
      </c>
      <c r="G30"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30" s="1" t="s">
        <v>93</v>
      </c>
      <c r="N30" s="44" t="s">
        <v>56</v>
      </c>
      <c r="O30" s="44">
        <v>56000</v>
      </c>
      <c r="P30" s="44">
        <v>504000</v>
      </c>
      <c r="Q30" s="44" t="s">
        <v>62</v>
      </c>
      <c r="S30" s="44"/>
    </row>
    <row r="31" spans="3:19" ht="15.6" x14ac:dyDescent="0.3">
      <c r="C31" s="67" t="s">
        <v>115</v>
      </c>
      <c r="D31" s="68">
        <v>10</v>
      </c>
      <c r="E31" s="68" t="s">
        <v>99</v>
      </c>
      <c r="F31" s="68" t="s">
        <v>100</v>
      </c>
      <c r="G31"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31" s="1" t="s">
        <v>93</v>
      </c>
      <c r="N31" s="44" t="s">
        <v>55</v>
      </c>
      <c r="O31" s="44">
        <v>0</v>
      </c>
      <c r="P31" s="44">
        <v>105000</v>
      </c>
      <c r="Q31" s="44" t="s">
        <v>60</v>
      </c>
      <c r="S31" s="44"/>
    </row>
    <row r="32" spans="3:19" ht="15.6" x14ac:dyDescent="0.3">
      <c r="C32" s="67" t="s">
        <v>116</v>
      </c>
      <c r="D32" s="68">
        <v>2</v>
      </c>
      <c r="E32" s="68" t="s">
        <v>102</v>
      </c>
      <c r="F32" s="68" t="s">
        <v>106</v>
      </c>
      <c r="G32"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32" s="1" t="s">
        <v>93</v>
      </c>
      <c r="N32" s="44" t="s">
        <v>56</v>
      </c>
      <c r="O32" s="44">
        <v>40800</v>
      </c>
      <c r="P32" s="44">
        <v>367200</v>
      </c>
      <c r="Q32" s="44" t="s">
        <v>61</v>
      </c>
      <c r="S32" s="44"/>
    </row>
    <row r="33" spans="3:19" ht="15.6" x14ac:dyDescent="0.3">
      <c r="C33" s="67" t="s">
        <v>117</v>
      </c>
      <c r="D33" s="68">
        <v>4</v>
      </c>
      <c r="E33" s="68" t="s">
        <v>105</v>
      </c>
      <c r="F33" s="68" t="s">
        <v>106</v>
      </c>
      <c r="G33"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Bolígrafos Personalizados</v>
      </c>
      <c r="I33" s="1" t="s">
        <v>92</v>
      </c>
      <c r="N33" s="44" t="s">
        <v>56</v>
      </c>
      <c r="O33" s="44">
        <v>37400</v>
      </c>
      <c r="P33" s="44">
        <v>336600</v>
      </c>
      <c r="Q33" s="44" t="s">
        <v>61</v>
      </c>
      <c r="S33" s="44"/>
    </row>
    <row r="34" spans="3:19" ht="15.6" x14ac:dyDescent="0.3">
      <c r="C34" s="67" t="s">
        <v>118</v>
      </c>
      <c r="D34" s="68">
        <v>3</v>
      </c>
      <c r="E34" s="68" t="s">
        <v>105</v>
      </c>
      <c r="F34" s="68" t="s">
        <v>100</v>
      </c>
      <c r="G34"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34" s="1" t="s">
        <v>91</v>
      </c>
      <c r="N34" s="44" t="s">
        <v>56</v>
      </c>
      <c r="O34" s="44">
        <v>45000</v>
      </c>
      <c r="P34" s="44">
        <v>405000</v>
      </c>
      <c r="Q34" s="44" t="s">
        <v>61</v>
      </c>
      <c r="S34" s="44"/>
    </row>
    <row r="35" spans="3:19" ht="15.6" x14ac:dyDescent="0.3">
      <c r="C35" s="67" t="s">
        <v>119</v>
      </c>
      <c r="D35" s="68">
        <v>10</v>
      </c>
      <c r="E35" s="68" t="s">
        <v>99</v>
      </c>
      <c r="F35" s="68" t="s">
        <v>103</v>
      </c>
      <c r="G35"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35" s="1" t="s">
        <v>92</v>
      </c>
      <c r="N35" s="44" t="s">
        <v>56</v>
      </c>
      <c r="O35" s="44">
        <v>22000</v>
      </c>
      <c r="P35" s="44">
        <v>198000</v>
      </c>
      <c r="Q35" s="44" t="s">
        <v>60</v>
      </c>
      <c r="S35" s="44"/>
    </row>
    <row r="36" spans="3:19" ht="15.6" x14ac:dyDescent="0.3">
      <c r="C36" s="67" t="s">
        <v>120</v>
      </c>
      <c r="D36" s="68">
        <v>4</v>
      </c>
      <c r="E36" s="68" t="s">
        <v>102</v>
      </c>
      <c r="F36" s="68" t="s">
        <v>106</v>
      </c>
      <c r="G36"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Bolígrafos Personalizados</v>
      </c>
      <c r="I36" s="1" t="s">
        <v>92</v>
      </c>
      <c r="N36" s="44" t="s">
        <v>55</v>
      </c>
      <c r="O36" s="44">
        <v>0</v>
      </c>
      <c r="P36" s="44">
        <v>200000</v>
      </c>
      <c r="Q36" s="44" t="s">
        <v>60</v>
      </c>
      <c r="S36" s="44"/>
    </row>
    <row r="37" spans="3:19" ht="15.6" x14ac:dyDescent="0.3">
      <c r="C37" s="67" t="s">
        <v>121</v>
      </c>
      <c r="D37" s="68">
        <v>4</v>
      </c>
      <c r="E37" s="68" t="s">
        <v>102</v>
      </c>
      <c r="F37" s="68" t="s">
        <v>100</v>
      </c>
      <c r="G37"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37" s="1" t="s">
        <v>92</v>
      </c>
      <c r="N37" s="44" t="s">
        <v>56</v>
      </c>
      <c r="O37" s="44">
        <v>26400</v>
      </c>
      <c r="P37" s="44">
        <v>237600</v>
      </c>
      <c r="Q37" s="44" t="s">
        <v>60</v>
      </c>
      <c r="S37" s="44"/>
    </row>
    <row r="38" spans="3:19" ht="15.6" x14ac:dyDescent="0.3">
      <c r="C38" s="67" t="s">
        <v>122</v>
      </c>
      <c r="D38" s="68">
        <v>1</v>
      </c>
      <c r="E38" s="68" t="s">
        <v>112</v>
      </c>
      <c r="F38" s="68" t="s">
        <v>106</v>
      </c>
      <c r="G38"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38" s="1" t="s">
        <v>93</v>
      </c>
      <c r="N38" s="44" t="s">
        <v>56</v>
      </c>
      <c r="O38" s="44">
        <v>91800</v>
      </c>
      <c r="P38" s="44">
        <v>826200</v>
      </c>
      <c r="Q38" s="44" t="s">
        <v>62</v>
      </c>
      <c r="S38" s="44"/>
    </row>
    <row r="39" spans="3:19" ht="15.6" x14ac:dyDescent="0.3">
      <c r="C39" s="67" t="s">
        <v>123</v>
      </c>
      <c r="D39" s="68">
        <v>3</v>
      </c>
      <c r="E39" s="68" t="s">
        <v>114</v>
      </c>
      <c r="F39" s="68" t="s">
        <v>103</v>
      </c>
      <c r="G39"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39" s="1" t="s">
        <v>92</v>
      </c>
      <c r="N39" s="44" t="s">
        <v>56</v>
      </c>
      <c r="O39" s="44">
        <v>50000</v>
      </c>
      <c r="P39" s="44">
        <v>450000</v>
      </c>
      <c r="Q39" s="44" t="s">
        <v>61</v>
      </c>
      <c r="S39" s="44"/>
    </row>
    <row r="40" spans="3:19" ht="15.6" x14ac:dyDescent="0.3">
      <c r="C40" s="67" t="s">
        <v>124</v>
      </c>
      <c r="D40" s="68">
        <v>10</v>
      </c>
      <c r="E40" s="68" t="s">
        <v>99</v>
      </c>
      <c r="F40" s="68" t="s">
        <v>103</v>
      </c>
      <c r="G40"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40" s="1" t="s">
        <v>93</v>
      </c>
      <c r="N40" s="44" t="s">
        <v>56</v>
      </c>
      <c r="O40" s="44">
        <v>32000</v>
      </c>
      <c r="P40" s="44">
        <v>288000</v>
      </c>
      <c r="Q40" s="44" t="s">
        <v>60</v>
      </c>
      <c r="S40" s="44"/>
    </row>
    <row r="41" spans="3:19" ht="15.6" x14ac:dyDescent="0.3">
      <c r="C41" s="67" t="s">
        <v>125</v>
      </c>
      <c r="D41" s="68">
        <v>3</v>
      </c>
      <c r="E41" s="68" t="s">
        <v>102</v>
      </c>
      <c r="F41" s="68" t="s">
        <v>103</v>
      </c>
      <c r="G41"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Bolígrafos Personalizados</v>
      </c>
      <c r="I41" s="1" t="s">
        <v>92</v>
      </c>
      <c r="N41" s="44" t="s">
        <v>56</v>
      </c>
      <c r="O41" s="44">
        <v>32500</v>
      </c>
      <c r="P41" s="44">
        <v>292500</v>
      </c>
      <c r="Q41" s="44" t="s">
        <v>60</v>
      </c>
      <c r="S41" s="44"/>
    </row>
    <row r="42" spans="3:19" ht="15.6" x14ac:dyDescent="0.3">
      <c r="C42" s="67" t="s">
        <v>126</v>
      </c>
      <c r="D42" s="68">
        <v>4</v>
      </c>
      <c r="E42" s="68" t="s">
        <v>105</v>
      </c>
      <c r="F42" s="68" t="s">
        <v>100</v>
      </c>
      <c r="G42"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42" s="1" t="s">
        <v>92</v>
      </c>
      <c r="N42" s="44" t="s">
        <v>56</v>
      </c>
      <c r="O42" s="44">
        <v>32000</v>
      </c>
      <c r="P42" s="44">
        <v>288000</v>
      </c>
      <c r="Q42" s="44" t="s">
        <v>60</v>
      </c>
      <c r="S42" s="44"/>
    </row>
    <row r="43" spans="3:19" ht="15.6" x14ac:dyDescent="0.3">
      <c r="C43" s="67" t="s">
        <v>127</v>
      </c>
      <c r="D43" s="68">
        <v>3</v>
      </c>
      <c r="E43" s="68" t="s">
        <v>105</v>
      </c>
      <c r="F43" s="68" t="s">
        <v>100</v>
      </c>
      <c r="G43"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43" s="1" t="s">
        <v>93</v>
      </c>
      <c r="N43" s="44" t="s">
        <v>56</v>
      </c>
      <c r="O43" s="44">
        <v>69700</v>
      </c>
      <c r="P43" s="44">
        <v>627300</v>
      </c>
      <c r="Q43" s="44" t="s">
        <v>62</v>
      </c>
      <c r="S43" s="44"/>
    </row>
    <row r="44" spans="3:19" ht="15.6" x14ac:dyDescent="0.3">
      <c r="C44" s="67" t="s">
        <v>128</v>
      </c>
      <c r="D44" s="68">
        <v>10</v>
      </c>
      <c r="E44" s="68" t="s">
        <v>99</v>
      </c>
      <c r="F44" s="68" t="s">
        <v>106</v>
      </c>
      <c r="G44"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44" s="1" t="s">
        <v>93</v>
      </c>
      <c r="N44" s="44" t="s">
        <v>56</v>
      </c>
      <c r="O44" s="44">
        <v>43000</v>
      </c>
      <c r="P44" s="44">
        <v>387000</v>
      </c>
      <c r="Q44" s="44" t="s">
        <v>61</v>
      </c>
      <c r="S44" s="44"/>
    </row>
    <row r="45" spans="3:19" ht="15.6" x14ac:dyDescent="0.3">
      <c r="C45" s="67" t="s">
        <v>129</v>
      </c>
      <c r="D45" s="68">
        <v>5</v>
      </c>
      <c r="E45" s="68" t="s">
        <v>102</v>
      </c>
      <c r="F45" s="68" t="s">
        <v>106</v>
      </c>
      <c r="G45"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Bolígrafos Personalizados</v>
      </c>
      <c r="I45" s="1" t="s">
        <v>93</v>
      </c>
      <c r="N45" s="44" t="s">
        <v>56</v>
      </c>
      <c r="O45" s="44">
        <v>35000</v>
      </c>
      <c r="P45" s="44">
        <v>315000</v>
      </c>
      <c r="Q45" s="44" t="s">
        <v>61</v>
      </c>
      <c r="S45" s="44"/>
    </row>
    <row r="46" spans="3:19" ht="15.6" x14ac:dyDescent="0.3">
      <c r="C46" s="67" t="s">
        <v>130</v>
      </c>
      <c r="D46" s="68">
        <v>5</v>
      </c>
      <c r="E46" s="68" t="s">
        <v>102</v>
      </c>
      <c r="F46" s="68" t="s">
        <v>100</v>
      </c>
      <c r="G46"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I46" s="1" t="s">
        <v>93</v>
      </c>
      <c r="N46" s="44" t="s">
        <v>55</v>
      </c>
      <c r="O46" s="44">
        <v>0</v>
      </c>
      <c r="P46" s="44">
        <v>105000</v>
      </c>
      <c r="Q46" s="44" t="s">
        <v>60</v>
      </c>
      <c r="S46" s="44"/>
    </row>
    <row r="47" spans="3:19" ht="15.6" x14ac:dyDescent="0.3">
      <c r="C47" s="67" t="s">
        <v>131</v>
      </c>
      <c r="D47" s="68">
        <v>2</v>
      </c>
      <c r="E47" s="68" t="s">
        <v>112</v>
      </c>
      <c r="F47" s="68" t="s">
        <v>103</v>
      </c>
      <c r="G47"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47" s="1" t="s">
        <v>93</v>
      </c>
      <c r="N47" s="44" t="s">
        <v>56</v>
      </c>
      <c r="O47" s="44">
        <v>44000</v>
      </c>
      <c r="P47" s="44">
        <v>396000</v>
      </c>
      <c r="Q47" s="44" t="s">
        <v>61</v>
      </c>
      <c r="S47" s="44"/>
    </row>
    <row r="48" spans="3:19" ht="15.6" x14ac:dyDescent="0.3">
      <c r="C48" s="67" t="s">
        <v>132</v>
      </c>
      <c r="D48" s="68">
        <v>5</v>
      </c>
      <c r="E48" s="68" t="s">
        <v>114</v>
      </c>
      <c r="F48" s="68" t="s">
        <v>106</v>
      </c>
      <c r="G48"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48" s="1" t="s">
        <v>93</v>
      </c>
      <c r="N48" s="44" t="s">
        <v>56</v>
      </c>
      <c r="O48" s="44">
        <v>71400</v>
      </c>
      <c r="P48" s="44">
        <v>642600</v>
      </c>
      <c r="Q48" s="44" t="s">
        <v>62</v>
      </c>
      <c r="S48" s="44"/>
    </row>
    <row r="49" spans="3:19" ht="15.6" x14ac:dyDescent="0.3">
      <c r="C49" s="67" t="s">
        <v>133</v>
      </c>
      <c r="D49" s="68">
        <v>10</v>
      </c>
      <c r="E49" s="68" t="s">
        <v>99</v>
      </c>
      <c r="F49" s="68" t="s">
        <v>100</v>
      </c>
      <c r="G49"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I49" s="1" t="s">
        <v>92</v>
      </c>
      <c r="N49" s="44" t="s">
        <v>56</v>
      </c>
      <c r="O49" s="44">
        <v>55000</v>
      </c>
      <c r="P49" s="44">
        <v>495000</v>
      </c>
      <c r="Q49" s="44" t="s">
        <v>61</v>
      </c>
      <c r="S49" s="44"/>
    </row>
    <row r="50" spans="3:19" ht="15.6" x14ac:dyDescent="0.3">
      <c r="C50" s="67" t="s">
        <v>134</v>
      </c>
      <c r="D50" s="68">
        <v>1</v>
      </c>
      <c r="E50" s="68" t="s">
        <v>102</v>
      </c>
      <c r="F50" s="68" t="s">
        <v>106</v>
      </c>
      <c r="G50"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50" s="1" t="s">
        <v>93</v>
      </c>
      <c r="N50" s="44" t="s">
        <v>56</v>
      </c>
      <c r="O50" s="44">
        <v>34000</v>
      </c>
      <c r="P50" s="44">
        <v>306000</v>
      </c>
      <c r="Q50" s="44" t="s">
        <v>61</v>
      </c>
      <c r="S50" s="44"/>
    </row>
    <row r="51" spans="3:19" ht="15.6" x14ac:dyDescent="0.3">
      <c r="C51" s="67" t="s">
        <v>135</v>
      </c>
      <c r="D51" s="68">
        <v>1</v>
      </c>
      <c r="E51" s="68" t="s">
        <v>105</v>
      </c>
      <c r="F51" s="68" t="s">
        <v>103</v>
      </c>
      <c r="G51"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I51" s="1" t="s">
        <v>93</v>
      </c>
      <c r="N51" s="44" t="s">
        <v>55</v>
      </c>
      <c r="O51" s="44">
        <v>0</v>
      </c>
      <c r="P51" s="44">
        <v>125000</v>
      </c>
      <c r="Q51" s="44" t="s">
        <v>60</v>
      </c>
      <c r="S51" s="44"/>
    </row>
    <row r="52" spans="3:19" ht="15.6" x14ac:dyDescent="0.3">
      <c r="C52" s="67" t="s">
        <v>136</v>
      </c>
      <c r="D52" s="68">
        <v>3</v>
      </c>
      <c r="E52" s="68" t="s">
        <v>105</v>
      </c>
      <c r="F52" s="68" t="s">
        <v>103</v>
      </c>
      <c r="G52"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Bolígrafos Personalizados</v>
      </c>
      <c r="H52" s="4"/>
      <c r="I52" s="3" t="s">
        <v>91</v>
      </c>
      <c r="J52" s="4"/>
    </row>
    <row r="53" spans="3:19" ht="15.6" x14ac:dyDescent="0.3">
      <c r="C53" s="67" t="s">
        <v>137</v>
      </c>
      <c r="D53" s="68">
        <v>10</v>
      </c>
      <c r="E53" s="68" t="s">
        <v>99</v>
      </c>
      <c r="F53" s="68" t="s">
        <v>103</v>
      </c>
      <c r="G53"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Termo Personalizado</v>
      </c>
      <c r="H53" s="4"/>
      <c r="I53" s="3" t="s">
        <v>93</v>
      </c>
      <c r="J53" s="4"/>
    </row>
    <row r="54" spans="3:19" ht="15.6" x14ac:dyDescent="0.3">
      <c r="C54" s="67" t="s">
        <v>138</v>
      </c>
      <c r="D54" s="68">
        <v>5</v>
      </c>
      <c r="E54" s="68" t="s">
        <v>102</v>
      </c>
      <c r="F54" s="68" t="s">
        <v>100</v>
      </c>
      <c r="G54"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H54" s="4"/>
      <c r="I54" s="3" t="s">
        <v>93</v>
      </c>
      <c r="J54" s="4"/>
    </row>
    <row r="55" spans="3:19" ht="15.6" x14ac:dyDescent="0.3">
      <c r="C55" s="67" t="s">
        <v>139</v>
      </c>
      <c r="D55" s="68">
        <v>5</v>
      </c>
      <c r="E55" s="68" t="s">
        <v>102</v>
      </c>
      <c r="F55" s="68" t="s">
        <v>100</v>
      </c>
      <c r="G55"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Mochila para Notebook</v>
      </c>
      <c r="H55" s="4"/>
      <c r="I55" s="3" t="s">
        <v>91</v>
      </c>
      <c r="J55" s="4"/>
    </row>
    <row r="56" spans="3:19" ht="15.6" x14ac:dyDescent="0.3">
      <c r="C56" s="67" t="s">
        <v>140</v>
      </c>
      <c r="D56" s="68">
        <v>1</v>
      </c>
      <c r="E56" s="68" t="s">
        <v>112</v>
      </c>
      <c r="F56" s="68" t="s">
        <v>106</v>
      </c>
      <c r="G56"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H56" s="4"/>
      <c r="I56" s="3" t="s">
        <v>93</v>
      </c>
      <c r="J56" s="4"/>
    </row>
    <row r="57" spans="3:19" ht="15.6" x14ac:dyDescent="0.3">
      <c r="C57" s="67" t="s">
        <v>141</v>
      </c>
      <c r="D57" s="68">
        <v>1</v>
      </c>
      <c r="E57" s="68" t="s">
        <v>114</v>
      </c>
      <c r="F57" s="68" t="s">
        <v>106</v>
      </c>
      <c r="G57"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H57" s="4"/>
      <c r="I57" s="3" t="s">
        <v>92</v>
      </c>
      <c r="J57" s="4"/>
    </row>
    <row r="58" spans="3:19" ht="15.6" x14ac:dyDescent="0.3">
      <c r="C58" s="67" t="s">
        <v>142</v>
      </c>
      <c r="D58" s="68">
        <v>2</v>
      </c>
      <c r="E58" s="68" t="s">
        <v>114</v>
      </c>
      <c r="F58" s="68" t="s">
        <v>103</v>
      </c>
      <c r="G58"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H58" s="4"/>
      <c r="I58" s="3" t="s">
        <v>93</v>
      </c>
      <c r="J58" s="4"/>
    </row>
    <row r="59" spans="3:19" ht="15.6" x14ac:dyDescent="0.3">
      <c r="C59" s="69" t="s">
        <v>143</v>
      </c>
      <c r="D59" s="68">
        <v>2</v>
      </c>
      <c r="E59" s="70" t="s">
        <v>114</v>
      </c>
      <c r="F59" s="68" t="s">
        <v>103</v>
      </c>
      <c r="G59" s="68" t="str">
        <f>+IF(OR(Tabla578913[[#This Row],[Antigüedad]]&lt;=2,Tabla578913[[#This Row],[Cargo]]="Atención al Cliente"),"Canasta de Golosinas",
IF(OR(AND(Tabla578913[[#This Row],[Sucursal]]="Asunción",Tabla578913[[#This Row],[Antigüedad]]&gt;=4),Tabla578913[[#This Row],[Cargo]]="Gerente"),"Termo Personalizado",
IF(OR(AND(Tabla578913[[#This Row],[Cargo]]="Vendedor",Tabla578913[[#This Row],[Sucursal]]="Central"),Tabla578913[[#This Row],[Cargo]],AND(Tabla578913[[#This Row],[Cargo]]="Supervisor",Tabla578913[[#This Row],[Sucursal]]="Central")),"Mochila para Notebook","Bolígrafos Personalizados")))</f>
        <v>Canasta de Golosinas</v>
      </c>
      <c r="H59" s="4"/>
      <c r="I59" s="3" t="s">
        <v>93</v>
      </c>
      <c r="J59" s="4"/>
    </row>
    <row r="60" spans="3:19" x14ac:dyDescent="0.3">
      <c r="C60"/>
      <c r="D60"/>
      <c r="E60"/>
      <c r="F60"/>
      <c r="G60"/>
      <c r="H60" s="4"/>
      <c r="I60" s="3" t="s">
        <v>91</v>
      </c>
      <c r="J60" s="4"/>
    </row>
    <row r="61" spans="3:19" x14ac:dyDescent="0.3">
      <c r="C61"/>
      <c r="D61"/>
      <c r="E61"/>
      <c r="F61"/>
      <c r="G61"/>
      <c r="H61" s="4"/>
      <c r="I61" s="3" t="s">
        <v>92</v>
      </c>
      <c r="J61" s="4"/>
    </row>
    <row r="62" spans="3:19" x14ac:dyDescent="0.3">
      <c r="C62"/>
      <c r="D62"/>
      <c r="E62"/>
      <c r="F62"/>
      <c r="G62"/>
      <c r="H62" s="4"/>
      <c r="I62" s="3" t="s">
        <v>93</v>
      </c>
      <c r="J62" s="4"/>
    </row>
    <row r="63" spans="3:19" x14ac:dyDescent="0.3">
      <c r="C63"/>
      <c r="D63"/>
      <c r="E63"/>
      <c r="F63"/>
      <c r="G63"/>
      <c r="H63" s="4"/>
      <c r="I63" s="3" t="s">
        <v>93</v>
      </c>
      <c r="J63" s="4"/>
    </row>
    <row r="64" spans="3:19" x14ac:dyDescent="0.3">
      <c r="C64"/>
      <c r="D64"/>
      <c r="E64"/>
      <c r="F64"/>
      <c r="G64"/>
      <c r="H64" s="4"/>
      <c r="I64" s="3" t="s">
        <v>93</v>
      </c>
      <c r="J64" s="4"/>
    </row>
    <row r="65" spans="3:10" x14ac:dyDescent="0.3">
      <c r="C65"/>
      <c r="D65"/>
      <c r="E65"/>
      <c r="F65"/>
      <c r="G65"/>
      <c r="H65" s="4"/>
      <c r="I65" s="3" t="s">
        <v>93</v>
      </c>
      <c r="J65" s="4"/>
    </row>
    <row r="66" spans="3:10" x14ac:dyDescent="0.3">
      <c r="C66"/>
      <c r="D66"/>
      <c r="E66"/>
      <c r="F66"/>
      <c r="G66"/>
      <c r="H66" s="4"/>
      <c r="I66" s="3" t="s">
        <v>92</v>
      </c>
      <c r="J66" s="4"/>
    </row>
    <row r="67" spans="3:10" x14ac:dyDescent="0.3">
      <c r="C67"/>
      <c r="D67"/>
      <c r="E67"/>
      <c r="F67"/>
      <c r="G67"/>
      <c r="H67" s="4"/>
      <c r="I67" s="3" t="s">
        <v>93</v>
      </c>
      <c r="J67" s="4"/>
    </row>
    <row r="68" spans="3:10" x14ac:dyDescent="0.3">
      <c r="C68"/>
      <c r="D68"/>
      <c r="E68"/>
      <c r="F68"/>
      <c r="G68"/>
      <c r="H68" s="4"/>
      <c r="I68" s="3" t="s">
        <v>93</v>
      </c>
      <c r="J68" s="4"/>
    </row>
    <row r="69" spans="3:10" x14ac:dyDescent="0.3">
      <c r="C69"/>
      <c r="D69"/>
      <c r="E69"/>
      <c r="F69"/>
      <c r="G69"/>
      <c r="H69" s="4"/>
      <c r="I69" s="3" t="s">
        <v>92</v>
      </c>
      <c r="J69" s="4"/>
    </row>
    <row r="70" spans="3:10" x14ac:dyDescent="0.3">
      <c r="C70"/>
      <c r="D70"/>
      <c r="E70"/>
      <c r="F70"/>
      <c r="G70"/>
      <c r="H70" s="4"/>
      <c r="I70" s="3" t="s">
        <v>93</v>
      </c>
      <c r="J70" s="4"/>
    </row>
    <row r="71" spans="3:10" x14ac:dyDescent="0.3">
      <c r="C71"/>
      <c r="D71"/>
      <c r="E71"/>
      <c r="F71"/>
      <c r="G71"/>
      <c r="H71" s="4"/>
      <c r="I71" s="3" t="s">
        <v>92</v>
      </c>
      <c r="J71" s="4"/>
    </row>
    <row r="72" spans="3:10" x14ac:dyDescent="0.3">
      <c r="D72" s="3"/>
      <c r="E72" s="3"/>
      <c r="F72" s="4"/>
      <c r="G72" s="4"/>
      <c r="H72" s="4"/>
      <c r="I72" s="4"/>
      <c r="J72" s="4"/>
    </row>
    <row r="73" spans="3:10" x14ac:dyDescent="0.3">
      <c r="D73" s="3"/>
      <c r="E73" s="3"/>
      <c r="F73" s="4"/>
      <c r="G73" s="4"/>
      <c r="H73" s="4"/>
      <c r="I73" s="4"/>
      <c r="J73" s="4"/>
    </row>
    <row r="74" spans="3:10" x14ac:dyDescent="0.3">
      <c r="D74" s="3"/>
      <c r="E74" s="3"/>
      <c r="F74" s="4"/>
      <c r="G74" s="4"/>
      <c r="H74" s="4"/>
      <c r="I74" s="4"/>
      <c r="J74" s="4"/>
    </row>
    <row r="75" spans="3:10" x14ac:dyDescent="0.3">
      <c r="D75" s="3"/>
      <c r="E75" s="3"/>
      <c r="F75" s="4"/>
      <c r="G75" s="4"/>
      <c r="H75" s="4"/>
      <c r="I75" s="4"/>
      <c r="J75" s="4"/>
    </row>
    <row r="76" spans="3:10" x14ac:dyDescent="0.3">
      <c r="D76" s="3"/>
      <c r="E76" s="3"/>
      <c r="F76" s="4"/>
      <c r="G76" s="4"/>
      <c r="H76" s="4"/>
      <c r="I76" s="4"/>
      <c r="J76" s="4"/>
    </row>
    <row r="77" spans="3:10" x14ac:dyDescent="0.3">
      <c r="D77" s="3"/>
      <c r="E77" s="3"/>
      <c r="F77" s="4"/>
      <c r="G77" s="4"/>
      <c r="H77" s="4"/>
      <c r="I77" s="4"/>
      <c r="J77" s="4"/>
    </row>
    <row r="78" spans="3:10" x14ac:dyDescent="0.3">
      <c r="D78" s="3"/>
      <c r="E78" s="3"/>
      <c r="F78" s="4"/>
      <c r="G78" s="4"/>
      <c r="H78" s="4"/>
      <c r="I78" s="4"/>
      <c r="J78" s="4"/>
    </row>
    <row r="79" spans="3:10" x14ac:dyDescent="0.3">
      <c r="D79" s="3"/>
      <c r="E79" s="3"/>
      <c r="F79" s="4"/>
      <c r="G79" s="4"/>
      <c r="H79" s="4"/>
      <c r="I79" s="4"/>
      <c r="J79" s="4"/>
    </row>
    <row r="80" spans="3: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sheetData>
  <dataConsolidate/>
  <mergeCells count="1">
    <mergeCell ref="C2:G6"/>
  </mergeCell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E8F1E-FA44-41CF-AC2C-CDB7B515EA30}">
  <sheetPr>
    <tabColor rgb="FF009999"/>
  </sheetPr>
  <dimension ref="A2:S87"/>
  <sheetViews>
    <sheetView showGridLines="0" topLeftCell="A2" zoomScale="70" zoomScaleNormal="70" workbookViewId="0">
      <selection activeCell="J39" sqref="J39"/>
    </sheetView>
  </sheetViews>
  <sheetFormatPr baseColWidth="10" defaultRowHeight="14.4" x14ac:dyDescent="0.3"/>
  <cols>
    <col min="1" max="1" width="11.5546875" style="1"/>
    <col min="2" max="2" width="15.88671875" style="1" customWidth="1"/>
    <col min="3" max="3" width="27.109375" style="1" bestFit="1" customWidth="1"/>
    <col min="4" max="4" width="24.109375" style="1" bestFit="1" customWidth="1"/>
    <col min="5" max="5" width="22" style="1" bestFit="1" customWidth="1"/>
    <col min="6" max="6" width="67" style="1" bestFit="1" customWidth="1"/>
    <col min="7" max="7" width="28" style="1" bestFit="1" customWidth="1"/>
    <col min="8" max="8" width="17.77734375" style="1" bestFit="1" customWidth="1"/>
    <col min="9" max="9" width="32.21875" style="1" hidden="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ht="14.4" customHeight="1" x14ac:dyDescent="0.3">
      <c r="A2" s="2"/>
      <c r="B2" s="2"/>
      <c r="C2" s="87" t="s">
        <v>83</v>
      </c>
      <c r="D2" s="87"/>
      <c r="E2" s="87"/>
      <c r="F2" s="87"/>
      <c r="G2" s="87"/>
      <c r="H2" s="62"/>
      <c r="I2" s="62"/>
      <c r="J2" s="62"/>
      <c r="K2" s="62"/>
      <c r="L2" s="62"/>
    </row>
    <row r="3" spans="1:12" ht="14.4" customHeight="1" x14ac:dyDescent="0.3">
      <c r="A3" s="2"/>
      <c r="B3" s="2"/>
      <c r="C3" s="87"/>
      <c r="D3" s="87"/>
      <c r="E3" s="87"/>
      <c r="F3" s="87"/>
      <c r="G3" s="87"/>
      <c r="H3" s="62"/>
      <c r="I3" s="62"/>
      <c r="J3" s="62"/>
      <c r="K3" s="62"/>
      <c r="L3" s="62"/>
    </row>
    <row r="4" spans="1:12" ht="14.4" customHeight="1" x14ac:dyDescent="0.3">
      <c r="A4" s="2"/>
      <c r="B4" s="2"/>
      <c r="C4" s="87"/>
      <c r="D4" s="87"/>
      <c r="E4" s="87"/>
      <c r="F4" s="87"/>
      <c r="G4" s="87"/>
      <c r="H4" s="62"/>
      <c r="I4" s="62"/>
      <c r="J4" s="62"/>
      <c r="K4" s="62"/>
      <c r="L4" s="62"/>
    </row>
    <row r="5" spans="1:12" ht="14.4" customHeight="1" x14ac:dyDescent="0.3">
      <c r="A5" s="2"/>
      <c r="B5" s="2"/>
      <c r="C5" s="87"/>
      <c r="D5" s="87"/>
      <c r="E5" s="87"/>
      <c r="F5" s="87"/>
      <c r="G5" s="87"/>
      <c r="H5" s="62"/>
      <c r="I5" s="62"/>
      <c r="J5" s="62"/>
      <c r="K5" s="62"/>
      <c r="L5" s="62"/>
    </row>
    <row r="6" spans="1:12" ht="14.4" customHeight="1" x14ac:dyDescent="0.3">
      <c r="A6" s="2"/>
      <c r="B6" s="2"/>
      <c r="C6" s="87"/>
      <c r="D6" s="87"/>
      <c r="E6" s="87"/>
      <c r="F6" s="87"/>
      <c r="G6" s="87"/>
      <c r="H6" s="62"/>
      <c r="I6" s="62"/>
      <c r="J6" s="62"/>
      <c r="K6" s="62"/>
      <c r="L6" s="62"/>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4" spans="3:19" ht="17.399999999999999" x14ac:dyDescent="0.3">
      <c r="C24" s="57" t="s">
        <v>84</v>
      </c>
      <c r="D24" s="57" t="s">
        <v>85</v>
      </c>
      <c r="E24" s="57" t="s">
        <v>86</v>
      </c>
      <c r="F24" s="58" t="s">
        <v>87</v>
      </c>
      <c r="G24" s="57" t="s">
        <v>90</v>
      </c>
    </row>
    <row r="25" spans="3:19" ht="17.399999999999999" x14ac:dyDescent="0.3">
      <c r="C25" s="59">
        <v>9</v>
      </c>
      <c r="D25" s="60">
        <v>15000000</v>
      </c>
      <c r="E25" s="60" t="s">
        <v>88</v>
      </c>
      <c r="F25"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25" s="63" t="str">
        <f>+IF(Tabla38[[#This Row],[CRÉDITO OTORGADO]]=I25,"✔","❌")</f>
        <v>✔</v>
      </c>
      <c r="I25" s="1" t="s">
        <v>91</v>
      </c>
      <c r="N25" s="44" t="s">
        <v>55</v>
      </c>
      <c r="O25" s="44">
        <v>0</v>
      </c>
      <c r="P25" s="44">
        <v>160000</v>
      </c>
      <c r="Q25" s="44" t="s">
        <v>60</v>
      </c>
      <c r="S25" s="44"/>
    </row>
    <row r="26" spans="3:19" ht="17.399999999999999" x14ac:dyDescent="0.3">
      <c r="C26" s="59">
        <v>4</v>
      </c>
      <c r="D26" s="60">
        <v>5964576</v>
      </c>
      <c r="E26" s="60" t="s">
        <v>88</v>
      </c>
      <c r="F26"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26" s="63" t="str">
        <f>+IF(Tabla38[[#This Row],[CRÉDITO OTORGADO]]=I26,"✔","❌")</f>
        <v>✔</v>
      </c>
      <c r="I26" s="1" t="s">
        <v>92</v>
      </c>
      <c r="N26" s="44" t="s">
        <v>56</v>
      </c>
      <c r="O26" s="44">
        <v>37400</v>
      </c>
      <c r="P26" s="44">
        <v>336600</v>
      </c>
      <c r="Q26" s="44" t="s">
        <v>61</v>
      </c>
      <c r="S26" s="44"/>
    </row>
    <row r="27" spans="3:19" ht="17.399999999999999" x14ac:dyDescent="0.3">
      <c r="C27" s="59">
        <v>8</v>
      </c>
      <c r="D27" s="60">
        <v>7498019</v>
      </c>
      <c r="E27" s="60" t="s">
        <v>89</v>
      </c>
      <c r="F27"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27" s="63" t="str">
        <f>+IF(Tabla38[[#This Row],[CRÉDITO OTORGADO]]=I27,"✔","❌")</f>
        <v>✔</v>
      </c>
      <c r="I27" s="1" t="s">
        <v>92</v>
      </c>
      <c r="N27" s="44" t="s">
        <v>56</v>
      </c>
      <c r="O27" s="44">
        <v>38000</v>
      </c>
      <c r="P27" s="44">
        <v>342000</v>
      </c>
      <c r="Q27" s="44" t="s">
        <v>61</v>
      </c>
      <c r="S27" s="44"/>
    </row>
    <row r="28" spans="3:19" ht="17.399999999999999" x14ac:dyDescent="0.3">
      <c r="C28" s="59">
        <v>4</v>
      </c>
      <c r="D28" s="60">
        <v>8837835</v>
      </c>
      <c r="E28" s="60" t="s">
        <v>89</v>
      </c>
      <c r="F28"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28" s="63" t="str">
        <f>+IF(Tabla38[[#This Row],[CRÉDITO OTORGADO]]=I28,"✔","❌")</f>
        <v>✔</v>
      </c>
      <c r="I28" s="1" t="s">
        <v>92</v>
      </c>
      <c r="N28" s="44" t="s">
        <v>56</v>
      </c>
      <c r="O28" s="44">
        <v>41000</v>
      </c>
      <c r="P28" s="44">
        <v>369000</v>
      </c>
      <c r="Q28" s="44" t="s">
        <v>61</v>
      </c>
      <c r="S28" s="44"/>
    </row>
    <row r="29" spans="3:19" ht="17.399999999999999" x14ac:dyDescent="0.3">
      <c r="C29" s="59">
        <v>5</v>
      </c>
      <c r="D29" s="60">
        <v>14000000</v>
      </c>
      <c r="E29" s="60" t="s">
        <v>88</v>
      </c>
      <c r="F29"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29" s="63" t="str">
        <f>+IF(Tabla38[[#This Row],[CRÉDITO OTORGADO]]=I29,"✔","❌")</f>
        <v>✔</v>
      </c>
      <c r="I29" s="1" t="s">
        <v>91</v>
      </c>
      <c r="N29" s="44" t="s">
        <v>56</v>
      </c>
      <c r="O29" s="44">
        <v>27000</v>
      </c>
      <c r="P29" s="44">
        <v>243000</v>
      </c>
      <c r="Q29" s="44" t="s">
        <v>60</v>
      </c>
      <c r="S29" s="44"/>
    </row>
    <row r="30" spans="3:19" ht="17.399999999999999" x14ac:dyDescent="0.3">
      <c r="C30" s="59">
        <v>10</v>
      </c>
      <c r="D30" s="60">
        <v>9228533</v>
      </c>
      <c r="E30" s="60" t="s">
        <v>89</v>
      </c>
      <c r="F30"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30" s="63" t="str">
        <f>+IF(Tabla38[[#This Row],[CRÉDITO OTORGADO]]=I30,"✔","❌")</f>
        <v>✔</v>
      </c>
      <c r="I30" s="1" t="s">
        <v>92</v>
      </c>
      <c r="N30" s="44" t="s">
        <v>56</v>
      </c>
      <c r="O30" s="44">
        <v>35200</v>
      </c>
      <c r="P30" s="44">
        <v>316800</v>
      </c>
      <c r="Q30" s="44" t="s">
        <v>61</v>
      </c>
      <c r="S30" s="44"/>
    </row>
    <row r="31" spans="3:19" ht="17.399999999999999" x14ac:dyDescent="0.3">
      <c r="C31" s="59">
        <v>8</v>
      </c>
      <c r="D31" s="60">
        <v>8248059</v>
      </c>
      <c r="E31" s="60" t="s">
        <v>89</v>
      </c>
      <c r="F31"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31" s="63" t="str">
        <f>+IF(Tabla38[[#This Row],[CRÉDITO OTORGADO]]=I31,"✔","❌")</f>
        <v>✔</v>
      </c>
      <c r="I31" s="1" t="s">
        <v>92</v>
      </c>
      <c r="N31" s="44" t="s">
        <v>56</v>
      </c>
      <c r="O31" s="44">
        <v>91800</v>
      </c>
      <c r="P31" s="44">
        <v>826200</v>
      </c>
      <c r="Q31" s="44" t="s">
        <v>62</v>
      </c>
      <c r="S31" s="44"/>
    </row>
    <row r="32" spans="3:19" ht="17.399999999999999" x14ac:dyDescent="0.3">
      <c r="C32" s="59">
        <v>1</v>
      </c>
      <c r="D32" s="60">
        <v>14332449</v>
      </c>
      <c r="E32" s="60" t="s">
        <v>89</v>
      </c>
      <c r="F32"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32" s="63" t="str">
        <f>+IF(Tabla38[[#This Row],[CRÉDITO OTORGADO]]=I32,"✔","❌")</f>
        <v>✔</v>
      </c>
      <c r="I32" s="1" t="s">
        <v>93</v>
      </c>
      <c r="N32" s="44" t="s">
        <v>56</v>
      </c>
      <c r="O32" s="44">
        <v>35000</v>
      </c>
      <c r="P32" s="44">
        <v>315000</v>
      </c>
      <c r="Q32" s="44" t="s">
        <v>61</v>
      </c>
      <c r="S32" s="44"/>
    </row>
    <row r="33" spans="3:19" ht="17.399999999999999" x14ac:dyDescent="0.3">
      <c r="C33" s="59">
        <v>2</v>
      </c>
      <c r="D33" s="60">
        <v>9945210</v>
      </c>
      <c r="E33" s="60" t="s">
        <v>89</v>
      </c>
      <c r="F33"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33" s="63" t="str">
        <f>+IF(Tabla38[[#This Row],[CRÉDITO OTORGADO]]=I33,"✔","❌")</f>
        <v>✔</v>
      </c>
      <c r="I33" s="1" t="s">
        <v>93</v>
      </c>
      <c r="N33" s="44" t="s">
        <v>56</v>
      </c>
      <c r="O33" s="44">
        <v>56000</v>
      </c>
      <c r="P33" s="44">
        <v>504000</v>
      </c>
      <c r="Q33" s="44" t="s">
        <v>62</v>
      </c>
      <c r="S33" s="44"/>
    </row>
    <row r="34" spans="3:19" ht="17.399999999999999" x14ac:dyDescent="0.3">
      <c r="C34" s="59">
        <v>9</v>
      </c>
      <c r="D34" s="60">
        <v>13986215</v>
      </c>
      <c r="E34" s="60" t="s">
        <v>89</v>
      </c>
      <c r="F34"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34" s="63" t="str">
        <f>+IF(Tabla38[[#This Row],[CRÉDITO OTORGADO]]=I34,"✔","❌")</f>
        <v>✔</v>
      </c>
      <c r="I34" s="1" t="s">
        <v>93</v>
      </c>
      <c r="N34" s="44" t="s">
        <v>55</v>
      </c>
      <c r="O34" s="44">
        <v>0</v>
      </c>
      <c r="P34" s="44">
        <v>105000</v>
      </c>
      <c r="Q34" s="44" t="s">
        <v>60</v>
      </c>
      <c r="S34" s="44"/>
    </row>
    <row r="35" spans="3:19" ht="17.399999999999999" x14ac:dyDescent="0.3">
      <c r="C35" s="59">
        <v>2</v>
      </c>
      <c r="D35" s="60">
        <v>13935242</v>
      </c>
      <c r="E35" s="60" t="s">
        <v>89</v>
      </c>
      <c r="F35"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35" s="63" t="str">
        <f>+IF(Tabla38[[#This Row],[CRÉDITO OTORGADO]]=I35,"✔","❌")</f>
        <v>✔</v>
      </c>
      <c r="I35" s="1" t="s">
        <v>93</v>
      </c>
      <c r="N35" s="44" t="s">
        <v>56</v>
      </c>
      <c r="O35" s="44">
        <v>40800</v>
      </c>
      <c r="P35" s="44">
        <v>367200</v>
      </c>
      <c r="Q35" s="44" t="s">
        <v>61</v>
      </c>
      <c r="S35" s="44"/>
    </row>
    <row r="36" spans="3:19" ht="17.399999999999999" x14ac:dyDescent="0.3">
      <c r="C36" s="59">
        <v>6</v>
      </c>
      <c r="D36" s="60">
        <v>9067694</v>
      </c>
      <c r="E36" s="60" t="s">
        <v>89</v>
      </c>
      <c r="F36"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36" s="63" t="str">
        <f>+IF(Tabla38[[#This Row],[CRÉDITO OTORGADO]]=I36,"✔","❌")</f>
        <v>✔</v>
      </c>
      <c r="I36" s="1" t="s">
        <v>92</v>
      </c>
      <c r="N36" s="44" t="s">
        <v>56</v>
      </c>
      <c r="O36" s="44">
        <v>37400</v>
      </c>
      <c r="P36" s="44">
        <v>336600</v>
      </c>
      <c r="Q36" s="44" t="s">
        <v>61</v>
      </c>
      <c r="S36" s="44"/>
    </row>
    <row r="37" spans="3:19" ht="17.399999999999999" x14ac:dyDescent="0.3">
      <c r="C37" s="59">
        <v>6</v>
      </c>
      <c r="D37" s="60">
        <v>13000000</v>
      </c>
      <c r="E37" s="60" t="s">
        <v>88</v>
      </c>
      <c r="F37"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37" s="63" t="str">
        <f>+IF(Tabla38[[#This Row],[CRÉDITO OTORGADO]]=I37,"✔","❌")</f>
        <v>✔</v>
      </c>
      <c r="I37" s="1" t="s">
        <v>91</v>
      </c>
      <c r="N37" s="44" t="s">
        <v>56</v>
      </c>
      <c r="O37" s="44">
        <v>45000</v>
      </c>
      <c r="P37" s="44">
        <v>405000</v>
      </c>
      <c r="Q37" s="44" t="s">
        <v>61</v>
      </c>
      <c r="S37" s="44"/>
    </row>
    <row r="38" spans="3:19" ht="17.399999999999999" x14ac:dyDescent="0.3">
      <c r="C38" s="59">
        <v>3</v>
      </c>
      <c r="D38" s="60">
        <v>8814125</v>
      </c>
      <c r="E38" s="60" t="s">
        <v>88</v>
      </c>
      <c r="F38"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38" s="63" t="str">
        <f>+IF(Tabla38[[#This Row],[CRÉDITO OTORGADO]]=I38,"✔","❌")</f>
        <v>✔</v>
      </c>
      <c r="I38" s="1" t="s">
        <v>92</v>
      </c>
      <c r="N38" s="44" t="s">
        <v>56</v>
      </c>
      <c r="O38" s="44">
        <v>22000</v>
      </c>
      <c r="P38" s="44">
        <v>198000</v>
      </c>
      <c r="Q38" s="44" t="s">
        <v>60</v>
      </c>
      <c r="S38" s="44"/>
    </row>
    <row r="39" spans="3:19" ht="17.399999999999999" x14ac:dyDescent="0.3">
      <c r="C39" s="59">
        <v>6</v>
      </c>
      <c r="D39" s="60">
        <v>5364289</v>
      </c>
      <c r="E39" s="60" t="s">
        <v>88</v>
      </c>
      <c r="F39"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39" s="63" t="str">
        <f>+IF(Tabla38[[#This Row],[CRÉDITO OTORGADO]]=I39,"✔","❌")</f>
        <v>✔</v>
      </c>
      <c r="I39" s="1" t="s">
        <v>92</v>
      </c>
      <c r="N39" s="44" t="s">
        <v>55</v>
      </c>
      <c r="O39" s="44">
        <v>0</v>
      </c>
      <c r="P39" s="44">
        <v>200000</v>
      </c>
      <c r="Q39" s="44" t="s">
        <v>60</v>
      </c>
      <c r="S39" s="44"/>
    </row>
    <row r="40" spans="3:19" ht="17.399999999999999" x14ac:dyDescent="0.3">
      <c r="C40" s="59">
        <v>6</v>
      </c>
      <c r="D40" s="60">
        <v>5659052</v>
      </c>
      <c r="E40" s="60" t="s">
        <v>89</v>
      </c>
      <c r="F40"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40" s="63" t="str">
        <f>+IF(Tabla38[[#This Row],[CRÉDITO OTORGADO]]=I40,"✔","❌")</f>
        <v>✔</v>
      </c>
      <c r="I40" s="1" t="s">
        <v>92</v>
      </c>
      <c r="N40" s="44" t="s">
        <v>56</v>
      </c>
      <c r="O40" s="44">
        <v>26400</v>
      </c>
      <c r="P40" s="44">
        <v>237600</v>
      </c>
      <c r="Q40" s="44" t="s">
        <v>60</v>
      </c>
      <c r="S40" s="44"/>
    </row>
    <row r="41" spans="3:19" ht="17.399999999999999" x14ac:dyDescent="0.3">
      <c r="C41" s="59">
        <v>2</v>
      </c>
      <c r="D41" s="60">
        <v>8119485</v>
      </c>
      <c r="E41" s="60" t="s">
        <v>89</v>
      </c>
      <c r="F41"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1" s="63" t="str">
        <f>+IF(Tabla38[[#This Row],[CRÉDITO OTORGADO]]=I41,"✔","❌")</f>
        <v>✔</v>
      </c>
      <c r="I41" s="1" t="s">
        <v>93</v>
      </c>
      <c r="N41" s="44" t="s">
        <v>56</v>
      </c>
      <c r="O41" s="44">
        <v>91800</v>
      </c>
      <c r="P41" s="44">
        <v>826200</v>
      </c>
      <c r="Q41" s="44" t="s">
        <v>62</v>
      </c>
      <c r="S41" s="44"/>
    </row>
    <row r="42" spans="3:19" ht="17.399999999999999" x14ac:dyDescent="0.3">
      <c r="C42" s="59">
        <v>5</v>
      </c>
      <c r="D42" s="60">
        <v>7103736</v>
      </c>
      <c r="E42" s="60" t="s">
        <v>88</v>
      </c>
      <c r="F42"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42" s="63" t="str">
        <f>+IF(Tabla38[[#This Row],[CRÉDITO OTORGADO]]=I42,"✔","❌")</f>
        <v>✔</v>
      </c>
      <c r="I42" s="1" t="s">
        <v>92</v>
      </c>
      <c r="N42" s="44" t="s">
        <v>56</v>
      </c>
      <c r="O42" s="44">
        <v>50000</v>
      </c>
      <c r="P42" s="44">
        <v>450000</v>
      </c>
      <c r="Q42" s="44" t="s">
        <v>61</v>
      </c>
      <c r="S42" s="44"/>
    </row>
    <row r="43" spans="3:19" ht="17.399999999999999" x14ac:dyDescent="0.3">
      <c r="C43" s="59">
        <v>3</v>
      </c>
      <c r="D43" s="60">
        <v>11840100</v>
      </c>
      <c r="E43" s="60" t="s">
        <v>89</v>
      </c>
      <c r="F43"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3" s="63" t="str">
        <f>+IF(Tabla38[[#This Row],[CRÉDITO OTORGADO]]=I43,"✔","❌")</f>
        <v>✔</v>
      </c>
      <c r="I43" s="1" t="s">
        <v>93</v>
      </c>
      <c r="N43" s="44" t="s">
        <v>56</v>
      </c>
      <c r="O43" s="44">
        <v>32000</v>
      </c>
      <c r="P43" s="44">
        <v>288000</v>
      </c>
      <c r="Q43" s="44" t="s">
        <v>60</v>
      </c>
      <c r="S43" s="44"/>
    </row>
    <row r="44" spans="3:19" ht="17.399999999999999" x14ac:dyDescent="0.3">
      <c r="C44" s="59">
        <v>3</v>
      </c>
      <c r="D44" s="60">
        <v>7390159</v>
      </c>
      <c r="E44" s="60" t="s">
        <v>89</v>
      </c>
      <c r="F44"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44" s="63" t="str">
        <f>+IF(Tabla38[[#This Row],[CRÉDITO OTORGADO]]=I44,"✔","❌")</f>
        <v>✔</v>
      </c>
      <c r="I44" s="1" t="s">
        <v>92</v>
      </c>
      <c r="N44" s="44" t="s">
        <v>56</v>
      </c>
      <c r="O44" s="44">
        <v>32500</v>
      </c>
      <c r="P44" s="44">
        <v>292500</v>
      </c>
      <c r="Q44" s="44" t="s">
        <v>60</v>
      </c>
      <c r="S44" s="44"/>
    </row>
    <row r="45" spans="3:19" ht="17.399999999999999" x14ac:dyDescent="0.3">
      <c r="C45" s="59">
        <v>6</v>
      </c>
      <c r="D45" s="60">
        <v>8299118</v>
      </c>
      <c r="E45" s="60" t="s">
        <v>88</v>
      </c>
      <c r="F45"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45" s="63" t="str">
        <f>+IF(Tabla38[[#This Row],[CRÉDITO OTORGADO]]=I45,"✔","❌")</f>
        <v>✔</v>
      </c>
      <c r="I45" s="1" t="s">
        <v>92</v>
      </c>
      <c r="N45" s="44" t="s">
        <v>56</v>
      </c>
      <c r="O45" s="44">
        <v>32000</v>
      </c>
      <c r="P45" s="44">
        <v>288000</v>
      </c>
      <c r="Q45" s="44" t="s">
        <v>60</v>
      </c>
      <c r="S45" s="44"/>
    </row>
    <row r="46" spans="3:19" ht="17.399999999999999" x14ac:dyDescent="0.3">
      <c r="C46" s="59">
        <v>4</v>
      </c>
      <c r="D46" s="60">
        <v>11664679</v>
      </c>
      <c r="E46" s="60" t="s">
        <v>89</v>
      </c>
      <c r="F46"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6" s="63" t="str">
        <f>+IF(Tabla38[[#This Row],[CRÉDITO OTORGADO]]=I46,"✔","❌")</f>
        <v>✔</v>
      </c>
      <c r="I46" s="1" t="s">
        <v>93</v>
      </c>
      <c r="N46" s="44" t="s">
        <v>56</v>
      </c>
      <c r="O46" s="44">
        <v>69700</v>
      </c>
      <c r="P46" s="44">
        <v>627300</v>
      </c>
      <c r="Q46" s="44" t="s">
        <v>62</v>
      </c>
      <c r="S46" s="44"/>
    </row>
    <row r="47" spans="3:19" ht="17.399999999999999" x14ac:dyDescent="0.3">
      <c r="C47" s="59">
        <v>8</v>
      </c>
      <c r="D47" s="60">
        <v>10155202</v>
      </c>
      <c r="E47" s="60" t="s">
        <v>89</v>
      </c>
      <c r="F47"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7" s="63" t="str">
        <f>+IF(Tabla38[[#This Row],[CRÉDITO OTORGADO]]=I47,"✔","❌")</f>
        <v>✔</v>
      </c>
      <c r="I47" s="1" t="s">
        <v>93</v>
      </c>
      <c r="N47" s="44" t="s">
        <v>56</v>
      </c>
      <c r="O47" s="44">
        <v>43000</v>
      </c>
      <c r="P47" s="44">
        <v>387000</v>
      </c>
      <c r="Q47" s="44" t="s">
        <v>61</v>
      </c>
      <c r="S47" s="44"/>
    </row>
    <row r="48" spans="3:19" ht="17.399999999999999" x14ac:dyDescent="0.3">
      <c r="C48" s="59">
        <v>2</v>
      </c>
      <c r="D48" s="60">
        <v>14332677</v>
      </c>
      <c r="E48" s="60" t="s">
        <v>89</v>
      </c>
      <c r="F48"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8" s="63" t="str">
        <f>+IF(Tabla38[[#This Row],[CRÉDITO OTORGADO]]=I48,"✔","❌")</f>
        <v>✔</v>
      </c>
      <c r="I48" s="1" t="s">
        <v>93</v>
      </c>
      <c r="N48" s="44" t="s">
        <v>56</v>
      </c>
      <c r="O48" s="44">
        <v>35000</v>
      </c>
      <c r="P48" s="44">
        <v>315000</v>
      </c>
      <c r="Q48" s="44" t="s">
        <v>61</v>
      </c>
      <c r="S48" s="44"/>
    </row>
    <row r="49" spans="3:19" ht="17.399999999999999" x14ac:dyDescent="0.3">
      <c r="C49" s="59">
        <v>1</v>
      </c>
      <c r="D49" s="60">
        <v>6293091</v>
      </c>
      <c r="E49" s="60" t="s">
        <v>89</v>
      </c>
      <c r="F49"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49" s="63" t="str">
        <f>+IF(Tabla38[[#This Row],[CRÉDITO OTORGADO]]=I49,"✔","❌")</f>
        <v>✔</v>
      </c>
      <c r="I49" s="1" t="s">
        <v>93</v>
      </c>
      <c r="N49" s="44" t="s">
        <v>55</v>
      </c>
      <c r="O49" s="44">
        <v>0</v>
      </c>
      <c r="P49" s="44">
        <v>105000</v>
      </c>
      <c r="Q49" s="44" t="s">
        <v>60</v>
      </c>
      <c r="S49" s="44"/>
    </row>
    <row r="50" spans="3:19" ht="17.399999999999999" x14ac:dyDescent="0.3">
      <c r="C50" s="59">
        <v>1</v>
      </c>
      <c r="D50" s="60">
        <v>7340935</v>
      </c>
      <c r="E50" s="60" t="s">
        <v>88</v>
      </c>
      <c r="F50"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0" s="63" t="str">
        <f>+IF(Tabla38[[#This Row],[CRÉDITO OTORGADO]]=I50,"✔","❌")</f>
        <v>✔</v>
      </c>
      <c r="I50" s="1" t="s">
        <v>93</v>
      </c>
      <c r="N50" s="44" t="s">
        <v>56</v>
      </c>
      <c r="O50" s="44">
        <v>44000</v>
      </c>
      <c r="P50" s="44">
        <v>396000</v>
      </c>
      <c r="Q50" s="44" t="s">
        <v>61</v>
      </c>
      <c r="S50" s="44"/>
    </row>
    <row r="51" spans="3:19" ht="17.399999999999999" x14ac:dyDescent="0.3">
      <c r="C51" s="59">
        <v>2</v>
      </c>
      <c r="D51" s="60">
        <v>11901890</v>
      </c>
      <c r="E51" s="60" t="s">
        <v>88</v>
      </c>
      <c r="F51"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1" s="63" t="str">
        <f>+IF(Tabla38[[#This Row],[CRÉDITO OTORGADO]]=I51,"✔","❌")</f>
        <v>✔</v>
      </c>
      <c r="I51" s="1" t="s">
        <v>93</v>
      </c>
      <c r="N51" s="44" t="s">
        <v>56</v>
      </c>
      <c r="O51" s="44">
        <v>71400</v>
      </c>
      <c r="P51" s="44">
        <v>642600</v>
      </c>
      <c r="Q51" s="44" t="s">
        <v>62</v>
      </c>
      <c r="S51" s="44"/>
    </row>
    <row r="52" spans="3:19" ht="17.399999999999999" x14ac:dyDescent="0.3">
      <c r="C52" s="59">
        <v>3</v>
      </c>
      <c r="D52" s="60">
        <v>5813432</v>
      </c>
      <c r="E52" s="60" t="s">
        <v>88</v>
      </c>
      <c r="F52"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52" s="63" t="str">
        <f>+IF(Tabla38[[#This Row],[CRÉDITO OTORGADO]]=I52,"✔","❌")</f>
        <v>✔</v>
      </c>
      <c r="I52" s="1" t="s">
        <v>92</v>
      </c>
      <c r="N52" s="44" t="s">
        <v>56</v>
      </c>
      <c r="O52" s="44">
        <v>55000</v>
      </c>
      <c r="P52" s="44">
        <v>495000</v>
      </c>
      <c r="Q52" s="44" t="s">
        <v>61</v>
      </c>
      <c r="S52" s="44"/>
    </row>
    <row r="53" spans="3:19" ht="17.399999999999999" x14ac:dyDescent="0.3">
      <c r="C53" s="59">
        <v>7</v>
      </c>
      <c r="D53" s="60">
        <v>12498965</v>
      </c>
      <c r="E53" s="60" t="s">
        <v>89</v>
      </c>
      <c r="F53"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3" s="63" t="str">
        <f>+IF(Tabla38[[#This Row],[CRÉDITO OTORGADO]]=I53,"✔","❌")</f>
        <v>✔</v>
      </c>
      <c r="I53" s="1" t="s">
        <v>93</v>
      </c>
      <c r="N53" s="44" t="s">
        <v>56</v>
      </c>
      <c r="O53" s="44">
        <v>34000</v>
      </c>
      <c r="P53" s="44">
        <v>306000</v>
      </c>
      <c r="Q53" s="44" t="s">
        <v>61</v>
      </c>
      <c r="S53" s="44"/>
    </row>
    <row r="54" spans="3:19" ht="17.399999999999999" x14ac:dyDescent="0.3">
      <c r="C54" s="59">
        <v>10</v>
      </c>
      <c r="D54" s="60">
        <v>13479736</v>
      </c>
      <c r="E54" s="60" t="s">
        <v>89</v>
      </c>
      <c r="F54"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4" s="63" t="str">
        <f>+IF(Tabla38[[#This Row],[CRÉDITO OTORGADO]]=I54,"✔","❌")</f>
        <v>✔</v>
      </c>
      <c r="I54" s="1" t="s">
        <v>93</v>
      </c>
      <c r="N54" s="44" t="s">
        <v>55</v>
      </c>
      <c r="O54" s="44">
        <v>0</v>
      </c>
      <c r="P54" s="44">
        <v>125000</v>
      </c>
      <c r="Q54" s="44" t="s">
        <v>60</v>
      </c>
      <c r="S54" s="44"/>
    </row>
    <row r="55" spans="3:19" ht="17.399999999999999" x14ac:dyDescent="0.3">
      <c r="C55" s="59">
        <v>5</v>
      </c>
      <c r="D55" s="60">
        <v>14571461</v>
      </c>
      <c r="E55" s="60" t="s">
        <v>88</v>
      </c>
      <c r="F55"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55" s="63" t="str">
        <f>+IF(Tabla38[[#This Row],[CRÉDITO OTORGADO]]=I55,"✔","❌")</f>
        <v>✔</v>
      </c>
      <c r="H55" s="4"/>
      <c r="I55" s="3" t="s">
        <v>91</v>
      </c>
      <c r="J55" s="4"/>
    </row>
    <row r="56" spans="3:19" ht="17.399999999999999" x14ac:dyDescent="0.3">
      <c r="C56" s="59">
        <v>10</v>
      </c>
      <c r="D56" s="60">
        <v>12864254</v>
      </c>
      <c r="E56" s="60" t="s">
        <v>89</v>
      </c>
      <c r="F56"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6" s="63" t="str">
        <f>+IF(Tabla38[[#This Row],[CRÉDITO OTORGADO]]=I56,"✔","❌")</f>
        <v>✔</v>
      </c>
      <c r="H56" s="4"/>
      <c r="I56" s="3" t="s">
        <v>93</v>
      </c>
      <c r="J56" s="4"/>
    </row>
    <row r="57" spans="3:19" ht="17.399999999999999" x14ac:dyDescent="0.3">
      <c r="C57" s="59">
        <v>2</v>
      </c>
      <c r="D57" s="60">
        <v>14580390</v>
      </c>
      <c r="E57" s="60" t="s">
        <v>89</v>
      </c>
      <c r="F57"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7" s="63" t="str">
        <f>+IF(Tabla38[[#This Row],[CRÉDITO OTORGADO]]=I57,"✔","❌")</f>
        <v>✔</v>
      </c>
      <c r="H57" s="4"/>
      <c r="I57" s="3" t="s">
        <v>93</v>
      </c>
      <c r="J57" s="4"/>
    </row>
    <row r="58" spans="3:19" ht="17.399999999999999" x14ac:dyDescent="0.3">
      <c r="C58" s="59">
        <v>5</v>
      </c>
      <c r="D58" s="60">
        <v>11742833</v>
      </c>
      <c r="E58" s="60" t="s">
        <v>88</v>
      </c>
      <c r="F58"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58" s="63" t="str">
        <f>+IF(Tabla38[[#This Row],[CRÉDITO OTORGADO]]=I58,"✔","❌")</f>
        <v>✔</v>
      </c>
      <c r="H58" s="4"/>
      <c r="I58" s="3" t="s">
        <v>91</v>
      </c>
      <c r="J58" s="4"/>
    </row>
    <row r="59" spans="3:19" ht="17.399999999999999" x14ac:dyDescent="0.3">
      <c r="C59" s="59">
        <v>10</v>
      </c>
      <c r="D59" s="60">
        <v>14143806</v>
      </c>
      <c r="E59" s="60" t="s">
        <v>89</v>
      </c>
      <c r="F59"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59" s="63" t="str">
        <f>+IF(Tabla38[[#This Row],[CRÉDITO OTORGADO]]=I59,"✔","❌")</f>
        <v>✔</v>
      </c>
      <c r="H59" s="4"/>
      <c r="I59" s="3" t="s">
        <v>93</v>
      </c>
      <c r="J59" s="4"/>
    </row>
    <row r="60" spans="3:19" ht="17.399999999999999" x14ac:dyDescent="0.3">
      <c r="C60" s="59">
        <v>7</v>
      </c>
      <c r="D60" s="60">
        <v>6810577</v>
      </c>
      <c r="E60" s="60" t="s">
        <v>89</v>
      </c>
      <c r="F60"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60" s="63" t="str">
        <f>+IF(Tabla38[[#This Row],[CRÉDITO OTORGADO]]=I60,"✔","❌")</f>
        <v>✔</v>
      </c>
      <c r="H60" s="4"/>
      <c r="I60" s="3" t="s">
        <v>92</v>
      </c>
      <c r="J60" s="4"/>
    </row>
    <row r="61" spans="3:19" ht="17.399999999999999" x14ac:dyDescent="0.3">
      <c r="C61" s="59">
        <v>2</v>
      </c>
      <c r="D61" s="60">
        <v>5096154</v>
      </c>
      <c r="E61" s="60" t="s">
        <v>89</v>
      </c>
      <c r="F61"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1" s="63" t="str">
        <f>+IF(Tabla38[[#This Row],[CRÉDITO OTORGADO]]=I61,"✔","❌")</f>
        <v>✔</v>
      </c>
      <c r="H61" s="4"/>
      <c r="I61" s="3" t="s">
        <v>93</v>
      </c>
      <c r="J61" s="4"/>
    </row>
    <row r="62" spans="3:19" ht="17.399999999999999" x14ac:dyDescent="0.3">
      <c r="C62" s="59">
        <v>3</v>
      </c>
      <c r="D62" s="60">
        <v>11013042</v>
      </c>
      <c r="E62" s="60" t="s">
        <v>89</v>
      </c>
      <c r="F62"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2" s="63" t="str">
        <f>+IF(Tabla38[[#This Row],[CRÉDITO OTORGADO]]=I62,"✔","❌")</f>
        <v>✔</v>
      </c>
      <c r="H62" s="4"/>
      <c r="I62" s="3" t="s">
        <v>93</v>
      </c>
      <c r="J62" s="4"/>
    </row>
    <row r="63" spans="3:19" ht="17.399999999999999" x14ac:dyDescent="0.3">
      <c r="C63" s="59">
        <v>10</v>
      </c>
      <c r="D63" s="60">
        <v>14000000</v>
      </c>
      <c r="E63" s="60" t="s">
        <v>88</v>
      </c>
      <c r="F63" s="61" t="str">
        <f>+IF(AND(Tabla38[[#This Row],[Créditos anteriores]]&gt;=3,Tabla38[[#This Row],[Crédito deseado]]&lt;=10000000),"Aprobado con Codeudor",
IF(AND(Tabla38[[#This Row],[Créditos anteriores]]&gt;=5,Tabla38[[#This Row],[Crédito deseado]]&lt;=15000000,Tabla38[[#This Row],[CALIFICACIÓN]]="AAA"),"Aprobado a Sola Firma","Rechazado"))</f>
        <v>Aprobado a Sola Firma</v>
      </c>
      <c r="G63" s="63" t="str">
        <f>+IF(Tabla38[[#This Row],[CRÉDITO OTORGADO]]=I63,"✔","❌")</f>
        <v>✔</v>
      </c>
      <c r="H63" s="4"/>
      <c r="I63" s="3" t="s">
        <v>91</v>
      </c>
      <c r="J63" s="4"/>
    </row>
    <row r="64" spans="3:19" ht="17.399999999999999" x14ac:dyDescent="0.3">
      <c r="C64" s="59">
        <v>9</v>
      </c>
      <c r="D64" s="60">
        <v>5893927</v>
      </c>
      <c r="E64" s="60" t="s">
        <v>88</v>
      </c>
      <c r="F64"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64" s="63" t="str">
        <f>+IF(Tabla38[[#This Row],[CRÉDITO OTORGADO]]=I64,"✔","❌")</f>
        <v>✔</v>
      </c>
      <c r="H64" s="4"/>
      <c r="I64" s="3" t="s">
        <v>92</v>
      </c>
      <c r="J64" s="4"/>
    </row>
    <row r="65" spans="3:10" ht="17.399999999999999" x14ac:dyDescent="0.3">
      <c r="C65" s="59">
        <v>4</v>
      </c>
      <c r="D65" s="60">
        <v>14592308</v>
      </c>
      <c r="E65" s="60" t="s">
        <v>88</v>
      </c>
      <c r="F65"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5" s="63" t="str">
        <f>+IF(Tabla38[[#This Row],[CRÉDITO OTORGADO]]=I65,"✔","❌")</f>
        <v>✔</v>
      </c>
      <c r="H65" s="4"/>
      <c r="I65" s="3" t="s">
        <v>93</v>
      </c>
      <c r="J65" s="4"/>
    </row>
    <row r="66" spans="3:10" ht="17.399999999999999" x14ac:dyDescent="0.3">
      <c r="C66" s="59">
        <v>6</v>
      </c>
      <c r="D66" s="60">
        <v>13871017</v>
      </c>
      <c r="E66" s="60" t="s">
        <v>89</v>
      </c>
      <c r="F66"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6" s="63" t="str">
        <f>+IF(Tabla38[[#This Row],[CRÉDITO OTORGADO]]=I66,"✔","❌")</f>
        <v>✔</v>
      </c>
      <c r="H66" s="4"/>
      <c r="I66" s="3" t="s">
        <v>93</v>
      </c>
      <c r="J66" s="4"/>
    </row>
    <row r="67" spans="3:10" ht="17.399999999999999" x14ac:dyDescent="0.3">
      <c r="C67" s="59">
        <v>1</v>
      </c>
      <c r="D67" s="60">
        <v>9919413</v>
      </c>
      <c r="E67" s="60" t="s">
        <v>89</v>
      </c>
      <c r="F67"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7" s="63" t="str">
        <f>+IF(Tabla38[[#This Row],[CRÉDITO OTORGADO]]=I67,"✔","❌")</f>
        <v>✔</v>
      </c>
      <c r="H67" s="4"/>
      <c r="I67" s="3" t="s">
        <v>93</v>
      </c>
      <c r="J67" s="4"/>
    </row>
    <row r="68" spans="3:10" ht="17.399999999999999" x14ac:dyDescent="0.3">
      <c r="C68" s="59">
        <v>2</v>
      </c>
      <c r="D68" s="60">
        <v>7250981</v>
      </c>
      <c r="E68" s="60" t="s">
        <v>88</v>
      </c>
      <c r="F68"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68" s="63" t="str">
        <f>+IF(Tabla38[[#This Row],[CRÉDITO OTORGADO]]=I68,"✔","❌")</f>
        <v>✔</v>
      </c>
      <c r="H68" s="4"/>
      <c r="I68" s="3" t="s">
        <v>93</v>
      </c>
      <c r="J68" s="4"/>
    </row>
    <row r="69" spans="3:10" ht="17.399999999999999" x14ac:dyDescent="0.3">
      <c r="C69" s="59">
        <v>10</v>
      </c>
      <c r="D69" s="60">
        <v>7566730</v>
      </c>
      <c r="E69" s="60" t="s">
        <v>89</v>
      </c>
      <c r="F69"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69" s="63" t="str">
        <f>+IF(Tabla38[[#This Row],[CRÉDITO OTORGADO]]=I69,"✔","❌")</f>
        <v>✔</v>
      </c>
      <c r="H69" s="4"/>
      <c r="I69" s="3" t="s">
        <v>92</v>
      </c>
      <c r="J69" s="4"/>
    </row>
    <row r="70" spans="3:10" ht="17.399999999999999" x14ac:dyDescent="0.3">
      <c r="C70" s="59">
        <v>2</v>
      </c>
      <c r="D70" s="60">
        <v>12561674</v>
      </c>
      <c r="E70" s="60" t="s">
        <v>89</v>
      </c>
      <c r="F70"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70" s="63" t="str">
        <f>+IF(Tabla38[[#This Row],[CRÉDITO OTORGADO]]=I70,"✔","❌")</f>
        <v>✔</v>
      </c>
      <c r="H70" s="4"/>
      <c r="I70" s="3" t="s">
        <v>93</v>
      </c>
      <c r="J70" s="4"/>
    </row>
    <row r="71" spans="3:10" ht="17.399999999999999" x14ac:dyDescent="0.3">
      <c r="C71" s="59">
        <v>2</v>
      </c>
      <c r="D71" s="60">
        <v>7512529</v>
      </c>
      <c r="E71" s="60" t="s">
        <v>88</v>
      </c>
      <c r="F71"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71" s="63" t="str">
        <f>+IF(Tabla38[[#This Row],[CRÉDITO OTORGADO]]=I71,"✔","❌")</f>
        <v>✔</v>
      </c>
      <c r="H71" s="4"/>
      <c r="I71" s="3" t="s">
        <v>93</v>
      </c>
      <c r="J71" s="4"/>
    </row>
    <row r="72" spans="3:10" ht="17.399999999999999" x14ac:dyDescent="0.3">
      <c r="C72" s="59">
        <v>8</v>
      </c>
      <c r="D72" s="60">
        <v>8716612</v>
      </c>
      <c r="E72" s="60" t="s">
        <v>89</v>
      </c>
      <c r="F72"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72" s="63" t="str">
        <f>+IF(Tabla38[[#This Row],[CRÉDITO OTORGADO]]=I72,"✔","❌")</f>
        <v>✔</v>
      </c>
      <c r="H72" s="4"/>
      <c r="I72" s="3" t="s">
        <v>92</v>
      </c>
      <c r="J72" s="4"/>
    </row>
    <row r="73" spans="3:10" ht="17.399999999999999" x14ac:dyDescent="0.3">
      <c r="C73" s="59">
        <v>4</v>
      </c>
      <c r="D73" s="60">
        <v>14426095</v>
      </c>
      <c r="E73" s="60" t="s">
        <v>89</v>
      </c>
      <c r="F73" s="61" t="str">
        <f>+IF(AND(Tabla38[[#This Row],[Créditos anteriores]]&gt;=3,Tabla38[[#This Row],[Crédito deseado]]&lt;=10000000),"Aprobado con Codeudor",
IF(AND(Tabla38[[#This Row],[Créditos anteriores]]&gt;=5,Tabla38[[#This Row],[Crédito deseado]]&lt;=15000000,Tabla38[[#This Row],[CALIFICACIÓN]]="AAA"),"Aprobado a Sola Firma","Rechazado"))</f>
        <v>Rechazado</v>
      </c>
      <c r="G73" s="63" t="str">
        <f>+IF(Tabla38[[#This Row],[CRÉDITO OTORGADO]]=I73,"✔","❌")</f>
        <v>✔</v>
      </c>
      <c r="H73" s="4"/>
      <c r="I73" s="3" t="s">
        <v>93</v>
      </c>
      <c r="J73" s="4"/>
    </row>
    <row r="74" spans="3:10" ht="17.399999999999999" x14ac:dyDescent="0.3">
      <c r="C74" s="59">
        <v>7</v>
      </c>
      <c r="D74" s="60">
        <v>7126392</v>
      </c>
      <c r="E74" s="60" t="s">
        <v>89</v>
      </c>
      <c r="F74" s="61" t="str">
        <f>+IF(AND(Tabla38[[#This Row],[Créditos anteriores]]&gt;=3,Tabla38[[#This Row],[Crédito deseado]]&lt;=10000000),"Aprobado con Codeudor",
IF(AND(Tabla38[[#This Row],[Créditos anteriores]]&gt;=5,Tabla38[[#This Row],[Crédito deseado]]&lt;=15000000,Tabla38[[#This Row],[CALIFICACIÓN]]="AAA"),"Aprobado a Sola Firma","Rechazado"))</f>
        <v>Aprobado con Codeudor</v>
      </c>
      <c r="G74" s="63" t="str">
        <f>+IF(Tabla38[[#This Row],[CRÉDITO OTORGADO]]=I74,"✔","❌")</f>
        <v>✔</v>
      </c>
      <c r="H74" s="4"/>
      <c r="I74" s="3" t="s">
        <v>92</v>
      </c>
      <c r="J74" s="4"/>
    </row>
    <row r="75" spans="3:10" x14ac:dyDescent="0.3">
      <c r="D75" s="3"/>
      <c r="E75" s="3"/>
      <c r="F75" s="4"/>
      <c r="G75" s="4"/>
      <c r="H75" s="4"/>
      <c r="I75" s="4"/>
      <c r="J75" s="4"/>
    </row>
    <row r="76" spans="3:10" x14ac:dyDescent="0.3">
      <c r="D76" s="3"/>
      <c r="E76" s="3"/>
      <c r="F76" s="4"/>
      <c r="G76" s="4"/>
      <c r="H76" s="4"/>
      <c r="I76" s="4"/>
      <c r="J76" s="4"/>
    </row>
    <row r="77" spans="3:10" x14ac:dyDescent="0.3">
      <c r="D77" s="3"/>
      <c r="E77" s="3"/>
      <c r="F77" s="4"/>
      <c r="G77" s="4"/>
      <c r="H77" s="4"/>
      <c r="I77" s="4"/>
      <c r="J77" s="4"/>
    </row>
    <row r="78" spans="3:10" x14ac:dyDescent="0.3">
      <c r="D78" s="3"/>
      <c r="E78" s="3"/>
      <c r="F78" s="4"/>
      <c r="G78" s="4"/>
      <c r="H78" s="4"/>
      <c r="I78" s="4"/>
      <c r="J78" s="4"/>
    </row>
    <row r="79" spans="3:10" x14ac:dyDescent="0.3">
      <c r="D79" s="3"/>
      <c r="E79" s="3"/>
      <c r="F79" s="4"/>
      <c r="G79" s="4"/>
      <c r="H79" s="4"/>
      <c r="I79" s="4"/>
      <c r="J79" s="4"/>
    </row>
    <row r="80" spans="3: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sheetData>
  <dataConsolidate/>
  <mergeCells count="1">
    <mergeCell ref="C2:G6"/>
  </mergeCells>
  <conditionalFormatting sqref="E25:E74">
    <cfRule type="cellIs" dxfId="31" priority="6" operator="equal">
      <formula>"AAB"</formula>
    </cfRule>
    <cfRule type="cellIs" dxfId="30" priority="7" operator="equal">
      <formula>"AAA"</formula>
    </cfRule>
  </conditionalFormatting>
  <conditionalFormatting sqref="F25:F74">
    <cfRule type="cellIs" dxfId="29" priority="3" operator="equal">
      <formula>"APROBADA LINEA DE CRÉDITO DE 2 MILLONES"</formula>
    </cfRule>
    <cfRule type="cellIs" dxfId="28" priority="4" operator="equal">
      <formula>"APROBADA LINEA DE CRÉDITO DE 5 A 10 MILLONES"</formula>
    </cfRule>
    <cfRule type="cellIs" dxfId="27" priority="5" operator="equal">
      <formula>"APROBADA LINEA DE CRÉDITO DE 10 A 15 MILLONES"</formula>
    </cfRule>
  </conditionalFormatting>
  <conditionalFormatting sqref="G25:G74">
    <cfRule type="cellIs" dxfId="26" priority="1" operator="equal">
      <formula>"❌"</formula>
    </cfRule>
    <cfRule type="cellIs" dxfId="25" priority="2" operator="equal">
      <formula>"✔"</formula>
    </cfRule>
  </conditionalFormatting>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5AC0C-CA5D-4BE1-A915-E282AE37B0EA}">
  <sheetPr>
    <tabColor rgb="FF009999"/>
  </sheetPr>
  <dimension ref="A2:M35"/>
  <sheetViews>
    <sheetView showGridLines="0" topLeftCell="A10" zoomScale="69" zoomScaleNormal="100" workbookViewId="0">
      <selection activeCell="E42" sqref="E42"/>
    </sheetView>
  </sheetViews>
  <sheetFormatPr baseColWidth="10" defaultRowHeight="14.4" x14ac:dyDescent="0.3"/>
  <cols>
    <col min="1" max="1" width="11.5546875" style="1"/>
    <col min="2" max="2" width="10.77734375" style="1" customWidth="1"/>
    <col min="3" max="3" width="4" style="1" customWidth="1"/>
    <col min="4" max="4" width="32.44140625" style="1" customWidth="1"/>
    <col min="5" max="5" width="30.88671875" style="1" bestFit="1" customWidth="1"/>
    <col min="6" max="16384" width="11.5546875" style="1"/>
  </cols>
  <sheetData>
    <row r="2" spans="1:13" x14ac:dyDescent="0.3">
      <c r="A2" s="2"/>
      <c r="B2" s="2"/>
      <c r="C2" s="87" t="s">
        <v>52</v>
      </c>
      <c r="D2" s="87"/>
      <c r="E2" s="87"/>
      <c r="F2" s="87"/>
      <c r="G2" s="87"/>
      <c r="H2" s="87"/>
      <c r="I2" s="87"/>
      <c r="J2" s="87"/>
      <c r="K2" s="40"/>
      <c r="L2" s="40"/>
      <c r="M2" s="40"/>
    </row>
    <row r="3" spans="1:13" x14ac:dyDescent="0.3">
      <c r="A3" s="2"/>
      <c r="B3" s="2"/>
      <c r="C3" s="87"/>
      <c r="D3" s="87"/>
      <c r="E3" s="87"/>
      <c r="F3" s="87"/>
      <c r="G3" s="87"/>
      <c r="H3" s="87"/>
      <c r="I3" s="87"/>
      <c r="J3" s="87"/>
      <c r="K3" s="40"/>
      <c r="L3" s="40"/>
      <c r="M3" s="40"/>
    </row>
    <row r="4" spans="1:13" x14ac:dyDescent="0.3">
      <c r="A4" s="2"/>
      <c r="B4" s="2"/>
      <c r="C4" s="87"/>
      <c r="D4" s="87"/>
      <c r="E4" s="87"/>
      <c r="F4" s="87"/>
      <c r="G4" s="87"/>
      <c r="H4" s="87"/>
      <c r="I4" s="87"/>
      <c r="J4" s="87"/>
      <c r="K4" s="40"/>
      <c r="L4" s="40"/>
      <c r="M4" s="40"/>
    </row>
    <row r="5" spans="1:13" x14ac:dyDescent="0.3">
      <c r="A5" s="2"/>
      <c r="B5" s="2"/>
      <c r="C5" s="87"/>
      <c r="D5" s="87"/>
      <c r="E5" s="87"/>
      <c r="F5" s="87"/>
      <c r="G5" s="87"/>
      <c r="H5" s="87"/>
      <c r="I5" s="87"/>
      <c r="J5" s="87"/>
      <c r="K5" s="40"/>
      <c r="L5" s="40"/>
      <c r="M5" s="40"/>
    </row>
    <row r="6" spans="1:13" x14ac:dyDescent="0.3">
      <c r="A6" s="2"/>
      <c r="B6" s="2"/>
      <c r="C6" s="87"/>
      <c r="D6" s="87"/>
      <c r="E6" s="87"/>
      <c r="F6" s="87"/>
      <c r="G6" s="87"/>
      <c r="H6" s="87"/>
      <c r="I6" s="87"/>
      <c r="J6" s="87"/>
      <c r="K6" s="40"/>
      <c r="L6" s="40"/>
      <c r="M6" s="40"/>
    </row>
    <row r="8" spans="1:13" ht="15" thickBot="1" x14ac:dyDescent="0.35"/>
    <row r="9" spans="1:13" ht="20.399999999999999" x14ac:dyDescent="0.35">
      <c r="D9" s="31" t="s">
        <v>21</v>
      </c>
      <c r="E9" s="32" t="s">
        <v>22</v>
      </c>
    </row>
    <row r="10" spans="1:13" ht="20.399999999999999" x14ac:dyDescent="0.35">
      <c r="D10" s="33" t="s">
        <v>23</v>
      </c>
      <c r="E10" s="36" t="s">
        <v>31</v>
      </c>
    </row>
    <row r="11" spans="1:13" ht="20.399999999999999" x14ac:dyDescent="0.35">
      <c r="D11" s="33" t="s">
        <v>24</v>
      </c>
      <c r="E11" s="36" t="s">
        <v>32</v>
      </c>
    </row>
    <row r="12" spans="1:13" ht="20.399999999999999" x14ac:dyDescent="0.35">
      <c r="D12" s="33" t="s">
        <v>25</v>
      </c>
      <c r="E12" s="36" t="s">
        <v>33</v>
      </c>
    </row>
    <row r="13" spans="1:13" ht="20.399999999999999" x14ac:dyDescent="0.35">
      <c r="D13" s="33" t="s">
        <v>26</v>
      </c>
      <c r="E13" s="36" t="s">
        <v>34</v>
      </c>
    </row>
    <row r="14" spans="1:13" ht="20.399999999999999" x14ac:dyDescent="0.35">
      <c r="D14" s="33" t="s">
        <v>27</v>
      </c>
      <c r="E14" s="36" t="s">
        <v>35</v>
      </c>
    </row>
    <row r="15" spans="1:13" ht="20.399999999999999" x14ac:dyDescent="0.35">
      <c r="D15" s="33" t="s">
        <v>28</v>
      </c>
      <c r="E15" s="36" t="s">
        <v>36</v>
      </c>
    </row>
    <row r="16" spans="1:13" ht="20.399999999999999" x14ac:dyDescent="0.35">
      <c r="D16" s="34" t="s">
        <v>29</v>
      </c>
      <c r="E16" s="36" t="s">
        <v>37</v>
      </c>
    </row>
    <row r="17" spans="3:13" ht="20.399999999999999" x14ac:dyDescent="0.35">
      <c r="D17" s="33" t="s">
        <v>30</v>
      </c>
      <c r="E17" s="36" t="s">
        <v>38</v>
      </c>
    </row>
    <row r="18" spans="3:13" ht="21" thickBot="1" x14ac:dyDescent="0.4">
      <c r="D18" s="35" t="s">
        <v>39</v>
      </c>
      <c r="E18" s="37" t="s">
        <v>40</v>
      </c>
    </row>
    <row r="19" spans="3:13" ht="21" x14ac:dyDescent="0.4">
      <c r="E19" s="6"/>
      <c r="F19" s="6"/>
    </row>
    <row r="20" spans="3:13" ht="21" x14ac:dyDescent="0.4">
      <c r="C20" s="2"/>
      <c r="D20" s="2"/>
      <c r="E20" s="39"/>
      <c r="F20" s="39"/>
      <c r="G20" s="2"/>
      <c r="H20" s="2"/>
      <c r="I20" s="2"/>
      <c r="J20" s="2"/>
      <c r="K20" s="2"/>
      <c r="L20" s="2"/>
      <c r="M20" s="2"/>
    </row>
    <row r="21" spans="3:13" ht="22.2" x14ac:dyDescent="0.3">
      <c r="C21" s="2"/>
      <c r="D21" s="38" t="s">
        <v>53</v>
      </c>
      <c r="E21" s="38"/>
      <c r="F21" s="38"/>
      <c r="G21" s="38"/>
      <c r="H21" s="38"/>
      <c r="I21" s="38"/>
      <c r="J21" s="38"/>
      <c r="K21" s="38"/>
      <c r="L21" s="38"/>
      <c r="M21" s="38"/>
    </row>
    <row r="22" spans="3:13" ht="22.8" thickBot="1" x14ac:dyDescent="0.35">
      <c r="C22" s="2"/>
      <c r="D22" s="38"/>
      <c r="E22" s="38"/>
      <c r="F22" s="30"/>
      <c r="G22" s="30"/>
      <c r="H22" s="30"/>
      <c r="I22" s="30"/>
      <c r="J22" s="30"/>
      <c r="K22" s="30"/>
      <c r="L22" s="30"/>
      <c r="M22" s="30"/>
    </row>
    <row r="23" spans="3:13" ht="21" x14ac:dyDescent="0.4">
      <c r="C23" s="2"/>
      <c r="D23" s="31" t="s">
        <v>21</v>
      </c>
      <c r="E23" s="32" t="s">
        <v>22</v>
      </c>
      <c r="F23" s="39"/>
      <c r="G23" s="2"/>
      <c r="H23" s="2"/>
      <c r="I23" s="2"/>
      <c r="J23" s="2"/>
      <c r="K23" s="2"/>
      <c r="L23" s="2"/>
      <c r="M23" s="2"/>
    </row>
    <row r="24" spans="3:13" ht="21" x14ac:dyDescent="0.4">
      <c r="C24" s="2"/>
      <c r="D24" s="33"/>
      <c r="E24" s="36" t="s">
        <v>31</v>
      </c>
      <c r="F24" s="39"/>
      <c r="G24" s="2"/>
      <c r="H24" s="2"/>
      <c r="I24" s="2"/>
      <c r="J24" s="2"/>
      <c r="K24" s="2"/>
      <c r="L24" s="2"/>
      <c r="M24" s="2"/>
    </row>
    <row r="25" spans="3:13" ht="20.399999999999999" x14ac:dyDescent="0.35">
      <c r="C25" s="2"/>
      <c r="D25" s="33"/>
      <c r="E25" s="36" t="s">
        <v>32</v>
      </c>
      <c r="F25" s="2"/>
      <c r="G25" s="2"/>
      <c r="H25" s="2"/>
      <c r="I25" s="2"/>
      <c r="J25" s="2"/>
      <c r="K25" s="2"/>
      <c r="L25" s="2"/>
      <c r="M25" s="2"/>
    </row>
    <row r="26" spans="3:13" ht="20.399999999999999" x14ac:dyDescent="0.35">
      <c r="C26" s="2"/>
      <c r="D26" s="33"/>
      <c r="E26" s="36" t="s">
        <v>33</v>
      </c>
      <c r="F26" s="2"/>
      <c r="G26" s="2"/>
      <c r="H26" s="2"/>
      <c r="I26" s="2"/>
      <c r="J26" s="2"/>
      <c r="K26" s="2"/>
      <c r="L26" s="2"/>
      <c r="M26" s="2"/>
    </row>
    <row r="27" spans="3:13" ht="20.399999999999999" x14ac:dyDescent="0.35">
      <c r="C27" s="2"/>
      <c r="D27" s="33"/>
      <c r="E27" s="36" t="s">
        <v>34</v>
      </c>
      <c r="F27" s="2"/>
      <c r="G27" s="2"/>
      <c r="H27" s="2"/>
      <c r="I27" s="2"/>
      <c r="J27" s="2"/>
      <c r="K27" s="2"/>
      <c r="L27" s="2"/>
      <c r="M27" s="2"/>
    </row>
    <row r="28" spans="3:13" ht="20.399999999999999" x14ac:dyDescent="0.35">
      <c r="C28" s="2"/>
      <c r="D28" s="33"/>
      <c r="E28" s="36" t="s">
        <v>35</v>
      </c>
      <c r="F28" s="2"/>
      <c r="G28" s="2"/>
      <c r="H28" s="2"/>
      <c r="I28" s="2"/>
      <c r="J28" s="2"/>
      <c r="K28" s="2"/>
      <c r="L28" s="2"/>
      <c r="M28" s="2"/>
    </row>
    <row r="29" spans="3:13" ht="20.399999999999999" x14ac:dyDescent="0.35">
      <c r="C29" s="2"/>
      <c r="D29" s="33"/>
      <c r="E29" s="36" t="s">
        <v>36</v>
      </c>
      <c r="F29" s="2"/>
      <c r="G29" s="2"/>
      <c r="H29" s="2"/>
      <c r="I29" s="2"/>
      <c r="J29" s="2"/>
      <c r="K29" s="2"/>
      <c r="L29" s="2"/>
      <c r="M29" s="2"/>
    </row>
    <row r="30" spans="3:13" ht="20.399999999999999" x14ac:dyDescent="0.35">
      <c r="C30" s="2"/>
      <c r="D30" s="34"/>
      <c r="E30" s="36" t="s">
        <v>37</v>
      </c>
      <c r="F30" s="2"/>
      <c r="G30" s="2"/>
      <c r="H30" s="2"/>
      <c r="I30" s="2"/>
      <c r="J30" s="2"/>
      <c r="K30" s="2"/>
      <c r="L30" s="2"/>
      <c r="M30" s="2"/>
    </row>
    <row r="31" spans="3:13" ht="20.399999999999999" x14ac:dyDescent="0.35">
      <c r="C31" s="2"/>
      <c r="D31" s="33"/>
      <c r="E31" s="36" t="s">
        <v>38</v>
      </c>
      <c r="F31" s="2"/>
      <c r="G31" s="2"/>
      <c r="H31" s="2"/>
      <c r="I31" s="2"/>
      <c r="J31" s="2"/>
      <c r="K31" s="2"/>
      <c r="L31" s="2"/>
      <c r="M31" s="2"/>
    </row>
    <row r="32" spans="3:13" ht="21" thickBot="1" x14ac:dyDescent="0.4">
      <c r="C32" s="2"/>
      <c r="D32" s="35"/>
      <c r="E32" s="37" t="s">
        <v>40</v>
      </c>
      <c r="F32" s="2"/>
      <c r="G32" s="2"/>
      <c r="H32" s="2"/>
      <c r="I32" s="2"/>
      <c r="J32" s="2"/>
      <c r="K32" s="2"/>
      <c r="L32" s="2"/>
      <c r="M32" s="2"/>
    </row>
    <row r="33" spans="3:13" x14ac:dyDescent="0.3">
      <c r="C33" s="2"/>
      <c r="D33" s="2"/>
      <c r="E33" s="2"/>
      <c r="F33" s="2"/>
      <c r="G33" s="2"/>
      <c r="H33" s="2"/>
      <c r="I33" s="2"/>
      <c r="J33" s="2"/>
      <c r="K33" s="2"/>
      <c r="L33" s="2"/>
      <c r="M33" s="2"/>
    </row>
    <row r="34" spans="3:13" x14ac:dyDescent="0.3">
      <c r="C34" s="2"/>
      <c r="D34" s="2"/>
      <c r="E34" s="2"/>
      <c r="F34" s="2"/>
      <c r="G34" s="2"/>
      <c r="H34" s="2"/>
      <c r="I34" s="2"/>
      <c r="J34" s="2"/>
      <c r="K34" s="2"/>
      <c r="L34" s="2"/>
      <c r="M34" s="2"/>
    </row>
    <row r="35" spans="3:13" x14ac:dyDescent="0.3">
      <c r="C35" s="2"/>
      <c r="D35" s="2"/>
      <c r="E35" s="2"/>
      <c r="F35" s="2"/>
      <c r="G35" s="2"/>
      <c r="H35" s="2"/>
      <c r="I35" s="2"/>
      <c r="J35" s="2"/>
      <c r="K35" s="2"/>
      <c r="L35" s="2"/>
      <c r="M35" s="2"/>
    </row>
  </sheetData>
  <dataConsolidate/>
  <mergeCells count="1">
    <mergeCell ref="C2:J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B077-AE5B-4E8D-A337-900EE2FDA82B}">
  <sheetPr>
    <tabColor rgb="FFFF0066"/>
  </sheetPr>
  <dimension ref="A1:L54"/>
  <sheetViews>
    <sheetView showGridLines="0" topLeftCell="A10" workbookViewId="0">
      <selection activeCell="N19" sqref="N19"/>
    </sheetView>
  </sheetViews>
  <sheetFormatPr baseColWidth="10" defaultRowHeight="14.4" x14ac:dyDescent="0.3"/>
  <cols>
    <col min="1" max="16384" width="11.5546875" style="2"/>
  </cols>
  <sheetData>
    <row r="1" spans="1:12" s="1" customFormat="1" x14ac:dyDescent="0.3"/>
    <row r="2" spans="1:12" s="1" customFormat="1" x14ac:dyDescent="0.3">
      <c r="A2" s="2"/>
      <c r="B2" s="2"/>
      <c r="C2" s="87" t="s">
        <v>70</v>
      </c>
      <c r="D2" s="87"/>
      <c r="E2" s="87"/>
      <c r="F2" s="87"/>
      <c r="G2" s="87"/>
      <c r="H2" s="87"/>
      <c r="I2" s="87"/>
      <c r="J2" s="87"/>
      <c r="K2" s="87"/>
      <c r="L2" s="87"/>
    </row>
    <row r="3" spans="1:12" s="1" customFormat="1" x14ac:dyDescent="0.3">
      <c r="A3" s="2"/>
      <c r="B3" s="2"/>
      <c r="C3" s="87"/>
      <c r="D3" s="87"/>
      <c r="E3" s="87"/>
      <c r="F3" s="87"/>
      <c r="G3" s="87"/>
      <c r="H3" s="87"/>
      <c r="I3" s="87"/>
      <c r="J3" s="87"/>
      <c r="K3" s="87"/>
      <c r="L3" s="87"/>
    </row>
    <row r="4" spans="1:12" s="1" customFormat="1" x14ac:dyDescent="0.3">
      <c r="A4" s="2"/>
      <c r="B4" s="2"/>
      <c r="C4" s="87"/>
      <c r="D4" s="87"/>
      <c r="E4" s="87"/>
      <c r="F4" s="87"/>
      <c r="G4" s="87"/>
      <c r="H4" s="87"/>
      <c r="I4" s="87"/>
      <c r="J4" s="87"/>
      <c r="K4" s="87"/>
      <c r="L4" s="87"/>
    </row>
    <row r="5" spans="1:12" s="1" customFormat="1" x14ac:dyDescent="0.3">
      <c r="A5" s="2"/>
      <c r="B5" s="2"/>
      <c r="C5" s="87"/>
      <c r="D5" s="87"/>
      <c r="E5" s="87"/>
      <c r="F5" s="87"/>
      <c r="G5" s="87"/>
      <c r="H5" s="87"/>
      <c r="I5" s="87"/>
      <c r="J5" s="87"/>
      <c r="K5" s="87"/>
      <c r="L5" s="87"/>
    </row>
    <row r="6" spans="1:12" s="1" customFormat="1" x14ac:dyDescent="0.3">
      <c r="A6" s="2"/>
      <c r="B6" s="2"/>
      <c r="C6" s="87"/>
      <c r="D6" s="87"/>
      <c r="E6" s="87"/>
      <c r="F6" s="87"/>
      <c r="G6" s="87"/>
      <c r="H6" s="87"/>
      <c r="I6" s="87"/>
      <c r="J6" s="87"/>
      <c r="K6" s="87"/>
      <c r="L6" s="87"/>
    </row>
    <row r="7" spans="1:12" s="1" customFormat="1" x14ac:dyDescent="0.3"/>
    <row r="9" spans="1:12" ht="22.2" x14ac:dyDescent="0.3">
      <c r="C9" s="86" t="s">
        <v>51</v>
      </c>
      <c r="D9" s="86"/>
      <c r="E9" s="86"/>
      <c r="F9" s="86"/>
      <c r="G9" s="86"/>
      <c r="H9" s="86"/>
      <c r="I9" s="86"/>
      <c r="J9" s="86"/>
      <c r="K9" s="86"/>
      <c r="L9" s="86"/>
    </row>
    <row r="10" spans="1:12" ht="12" customHeight="1" x14ac:dyDescent="0.3">
      <c r="C10" s="30"/>
      <c r="D10" s="30"/>
      <c r="E10" s="30"/>
      <c r="F10" s="30"/>
      <c r="G10" s="30"/>
      <c r="H10" s="30"/>
      <c r="I10" s="30"/>
      <c r="J10" s="30"/>
      <c r="K10" s="30"/>
      <c r="L10" s="30"/>
    </row>
    <row r="11" spans="1:12" ht="14.4" customHeight="1" x14ac:dyDescent="0.3">
      <c r="C11" s="88" t="s">
        <v>41</v>
      </c>
      <c r="D11" s="88"/>
      <c r="E11" s="88"/>
      <c r="F11" s="88"/>
      <c r="G11" s="88"/>
      <c r="H11" s="88"/>
      <c r="I11" s="88"/>
      <c r="J11" s="88"/>
      <c r="K11" s="88"/>
      <c r="L11" s="88"/>
    </row>
    <row r="12" spans="1:12" x14ac:dyDescent="0.3">
      <c r="C12" s="88"/>
      <c r="D12" s="88"/>
      <c r="E12" s="88"/>
      <c r="F12" s="88"/>
      <c r="G12" s="88"/>
      <c r="H12" s="88"/>
      <c r="I12" s="88"/>
      <c r="J12" s="88"/>
      <c r="K12" s="88"/>
      <c r="L12" s="88"/>
    </row>
    <row r="13" spans="1:12" x14ac:dyDescent="0.3">
      <c r="C13" s="88"/>
      <c r="D13" s="88"/>
      <c r="E13" s="88"/>
      <c r="F13" s="88"/>
      <c r="G13" s="88"/>
      <c r="H13" s="88"/>
      <c r="I13" s="88"/>
      <c r="J13" s="88"/>
      <c r="K13" s="88"/>
      <c r="L13" s="88"/>
    </row>
    <row r="14" spans="1:12" x14ac:dyDescent="0.3">
      <c r="C14" s="88"/>
      <c r="D14" s="88"/>
      <c r="E14" s="88"/>
      <c r="F14" s="88"/>
      <c r="G14" s="88"/>
      <c r="H14" s="88"/>
      <c r="I14" s="88"/>
      <c r="J14" s="88"/>
      <c r="K14" s="88"/>
      <c r="L14" s="88"/>
    </row>
    <row r="15" spans="1:12" x14ac:dyDescent="0.3">
      <c r="C15" s="88"/>
      <c r="D15" s="88"/>
      <c r="E15" s="88"/>
      <c r="F15" s="88"/>
      <c r="G15" s="88"/>
      <c r="H15" s="88"/>
      <c r="I15" s="88"/>
      <c r="J15" s="88"/>
      <c r="K15" s="88"/>
      <c r="L15" s="88"/>
    </row>
    <row r="16" spans="1:12" x14ac:dyDescent="0.3">
      <c r="C16" s="88"/>
      <c r="D16" s="88"/>
      <c r="E16" s="88"/>
      <c r="F16" s="88"/>
      <c r="G16" s="88"/>
      <c r="H16" s="88"/>
      <c r="I16" s="88"/>
      <c r="J16" s="88"/>
      <c r="K16" s="88"/>
      <c r="L16" s="88"/>
    </row>
    <row r="17" spans="3:12" x14ac:dyDescent="0.3">
      <c r="C17" s="88"/>
      <c r="D17" s="88"/>
      <c r="E17" s="88"/>
      <c r="F17" s="88"/>
      <c r="G17" s="88"/>
      <c r="H17" s="88"/>
      <c r="I17" s="88"/>
      <c r="J17" s="88"/>
      <c r="K17" s="88"/>
      <c r="L17" s="88"/>
    </row>
    <row r="18" spans="3:12" x14ac:dyDescent="0.3">
      <c r="C18" s="88"/>
      <c r="D18" s="88"/>
      <c r="E18" s="88"/>
      <c r="F18" s="88"/>
      <c r="G18" s="88"/>
      <c r="H18" s="88"/>
      <c r="I18" s="88"/>
      <c r="J18" s="88"/>
      <c r="K18" s="88"/>
      <c r="L18" s="88"/>
    </row>
    <row r="19" spans="3:12" ht="22.2" x14ac:dyDescent="0.3">
      <c r="C19" s="86" t="s">
        <v>42</v>
      </c>
      <c r="D19" s="86"/>
      <c r="E19" s="86"/>
      <c r="F19" s="86"/>
      <c r="G19" s="86"/>
      <c r="H19" s="86"/>
      <c r="I19" s="86"/>
      <c r="J19" s="86"/>
      <c r="K19" s="86"/>
      <c r="L19" s="86"/>
    </row>
    <row r="20" spans="3:12" x14ac:dyDescent="0.3">
      <c r="C20" s="8"/>
      <c r="D20" s="8"/>
      <c r="E20" s="8"/>
      <c r="F20" s="8"/>
      <c r="G20" s="8"/>
      <c r="H20" s="8"/>
      <c r="I20" s="8"/>
      <c r="J20" s="8"/>
      <c r="K20" s="8"/>
      <c r="L20" s="8"/>
    </row>
    <row r="21" spans="3:12" x14ac:dyDescent="0.3">
      <c r="C21" s="89" t="s">
        <v>43</v>
      </c>
      <c r="D21" s="89"/>
      <c r="E21" s="89"/>
      <c r="F21" s="89"/>
      <c r="G21" s="89"/>
      <c r="H21" s="89"/>
      <c r="I21" s="89"/>
      <c r="J21" s="89"/>
      <c r="K21" s="89"/>
      <c r="L21" s="89"/>
    </row>
    <row r="22" spans="3:12" x14ac:dyDescent="0.3">
      <c r="C22" s="7"/>
      <c r="D22" s="7"/>
      <c r="E22" s="7"/>
      <c r="F22" s="7"/>
      <c r="G22" s="7"/>
      <c r="H22" s="7"/>
      <c r="I22" s="7"/>
      <c r="J22" s="7"/>
      <c r="K22" s="7"/>
      <c r="L22" s="7"/>
    </row>
    <row r="23" spans="3:12" ht="22.2" x14ac:dyDescent="0.3">
      <c r="C23" s="86" t="s">
        <v>44</v>
      </c>
      <c r="D23" s="86"/>
      <c r="E23" s="86"/>
      <c r="F23" s="86"/>
      <c r="G23" s="86"/>
      <c r="H23" s="86"/>
      <c r="I23" s="86"/>
      <c r="J23" s="86"/>
      <c r="K23" s="86"/>
      <c r="L23" s="86"/>
    </row>
    <row r="24" spans="3:12" ht="15" thickBot="1" x14ac:dyDescent="0.35"/>
    <row r="25" spans="3:12" ht="27" customHeight="1" x14ac:dyDescent="0.3">
      <c r="C25" s="10" t="s">
        <v>48</v>
      </c>
      <c r="D25" s="11"/>
      <c r="E25" s="12"/>
      <c r="F25" s="13" t="s">
        <v>45</v>
      </c>
      <c r="G25" s="14"/>
      <c r="H25" s="15"/>
      <c r="I25" s="15"/>
      <c r="J25" s="15"/>
      <c r="K25" s="15"/>
      <c r="L25" s="16"/>
    </row>
    <row r="26" spans="3:12" ht="27" customHeight="1" x14ac:dyDescent="0.3">
      <c r="C26" s="17" t="s">
        <v>49</v>
      </c>
      <c r="D26" s="18"/>
      <c r="E26" s="19"/>
      <c r="F26" s="9" t="s">
        <v>46</v>
      </c>
      <c r="G26" s="20"/>
      <c r="H26" s="21"/>
      <c r="I26" s="21"/>
      <c r="J26" s="21"/>
      <c r="K26" s="21"/>
      <c r="L26" s="22"/>
    </row>
    <row r="27" spans="3:12" ht="27" customHeight="1" thickBot="1" x14ac:dyDescent="0.35">
      <c r="C27" s="23" t="s">
        <v>50</v>
      </c>
      <c r="D27" s="24"/>
      <c r="E27" s="25"/>
      <c r="F27" s="26" t="s">
        <v>47</v>
      </c>
      <c r="G27" s="27"/>
      <c r="H27" s="28"/>
      <c r="I27" s="28"/>
      <c r="J27" s="28"/>
      <c r="K27" s="28"/>
      <c r="L27" s="29"/>
    </row>
    <row r="30" spans="3:12" ht="22.2" x14ac:dyDescent="0.3">
      <c r="C30" s="86" t="s">
        <v>63</v>
      </c>
      <c r="D30" s="86"/>
      <c r="E30" s="86"/>
      <c r="F30" s="86"/>
      <c r="G30" s="86"/>
      <c r="H30" s="86"/>
      <c r="I30" s="86"/>
      <c r="J30" s="86"/>
      <c r="K30" s="86"/>
      <c r="L30" s="86"/>
    </row>
    <row r="32" spans="3:12" ht="31.8" customHeight="1" x14ac:dyDescent="0.3">
      <c r="C32" s="85" t="s">
        <v>64</v>
      </c>
      <c r="D32" s="85"/>
      <c r="E32" s="85"/>
      <c r="F32" s="85"/>
      <c r="G32" s="85"/>
      <c r="H32" s="85"/>
      <c r="I32" s="85"/>
      <c r="J32" s="85"/>
      <c r="K32" s="85"/>
      <c r="L32" s="85"/>
    </row>
    <row r="33" spans="3:12" ht="15" thickBot="1" x14ac:dyDescent="0.35"/>
    <row r="34" spans="3:12" ht="26.4" thickBot="1" x14ac:dyDescent="0.55000000000000004">
      <c r="C34" s="55">
        <f ca="1">+RANDBETWEEN(0,15)</f>
        <v>11</v>
      </c>
      <c r="D34" s="83"/>
      <c r="E34" s="84"/>
      <c r="F34" s="84"/>
      <c r="G34" s="84"/>
      <c r="H34" s="84"/>
      <c r="I34" s="84"/>
      <c r="J34" s="84"/>
      <c r="K34" s="84"/>
      <c r="L34" s="84"/>
    </row>
    <row r="36" spans="3:12" ht="48" customHeight="1" x14ac:dyDescent="0.3">
      <c r="C36" s="82" t="s">
        <v>65</v>
      </c>
      <c r="D36" s="82"/>
      <c r="E36" s="82"/>
      <c r="F36" s="82"/>
      <c r="G36" s="82"/>
      <c r="H36" s="82"/>
      <c r="I36" s="82"/>
      <c r="J36" s="82"/>
      <c r="K36" s="82"/>
      <c r="L36" s="82"/>
    </row>
    <row r="37" spans="3:12" ht="15" thickBot="1" x14ac:dyDescent="0.35"/>
    <row r="38" spans="3:12" ht="26.4" thickBot="1" x14ac:dyDescent="0.55000000000000004">
      <c r="C38" s="55">
        <f ca="1">+RANDBETWEEN(0,15)</f>
        <v>12</v>
      </c>
      <c r="D38" s="83"/>
      <c r="E38" s="84"/>
      <c r="F38" s="84"/>
      <c r="G38" s="84"/>
      <c r="H38" s="84"/>
      <c r="I38" s="84"/>
      <c r="J38" s="84"/>
      <c r="K38" s="84"/>
      <c r="L38" s="84"/>
    </row>
    <row r="40" spans="3:12" ht="46.8" customHeight="1" x14ac:dyDescent="0.3">
      <c r="C40" s="82" t="s">
        <v>66</v>
      </c>
      <c r="D40" s="82"/>
      <c r="E40" s="82"/>
      <c r="F40" s="82"/>
      <c r="G40" s="82"/>
      <c r="H40" s="82"/>
      <c r="I40" s="82"/>
      <c r="J40" s="82"/>
      <c r="K40" s="82"/>
      <c r="L40" s="82"/>
    </row>
    <row r="41" spans="3:12" ht="15" thickBot="1" x14ac:dyDescent="0.35"/>
    <row r="42" spans="3:12" ht="26.4" thickBot="1" x14ac:dyDescent="0.55000000000000004">
      <c r="C42" s="55">
        <f ca="1">+RANDBETWEEN(0,15)</f>
        <v>5</v>
      </c>
      <c r="D42" s="83"/>
      <c r="E42" s="84"/>
      <c r="F42" s="84"/>
      <c r="G42" s="84"/>
      <c r="H42" s="84"/>
      <c r="I42" s="84"/>
      <c r="J42" s="84"/>
      <c r="K42" s="84"/>
      <c r="L42" s="84"/>
    </row>
    <row r="44" spans="3:12" ht="55.8" customHeight="1" x14ac:dyDescent="0.3">
      <c r="C44" s="82" t="s">
        <v>67</v>
      </c>
      <c r="D44" s="82"/>
      <c r="E44" s="82"/>
      <c r="F44" s="82"/>
      <c r="G44" s="82"/>
      <c r="H44" s="82"/>
      <c r="I44" s="82"/>
      <c r="J44" s="82"/>
      <c r="K44" s="82"/>
      <c r="L44" s="82"/>
    </row>
    <row r="45" spans="3:12" ht="15" thickBot="1" x14ac:dyDescent="0.35"/>
    <row r="46" spans="3:12" ht="26.4" thickBot="1" x14ac:dyDescent="0.55000000000000004">
      <c r="C46" s="55">
        <f ca="1">+RANDBETWEEN(0,15)</f>
        <v>9</v>
      </c>
      <c r="D46" s="83"/>
      <c r="E46" s="84"/>
      <c r="F46" s="84"/>
      <c r="G46" s="84"/>
      <c r="H46" s="84"/>
      <c r="I46" s="84"/>
      <c r="J46" s="84"/>
      <c r="K46" s="84"/>
      <c r="L46" s="84"/>
    </row>
    <row r="48" spans="3:12" ht="38.4" customHeight="1" x14ac:dyDescent="0.3">
      <c r="C48" s="82" t="s">
        <v>69</v>
      </c>
      <c r="D48" s="82"/>
      <c r="E48" s="82"/>
      <c r="F48" s="82"/>
      <c r="G48" s="82"/>
      <c r="H48" s="82"/>
      <c r="I48" s="82"/>
      <c r="J48" s="82"/>
      <c r="K48" s="82"/>
      <c r="L48" s="82"/>
    </row>
    <row r="49" spans="3:12" ht="15" thickBot="1" x14ac:dyDescent="0.35"/>
    <row r="50" spans="3:12" ht="26.4" thickBot="1" x14ac:dyDescent="0.55000000000000004">
      <c r="C50" s="55">
        <f ca="1">+RANDBETWEEN(0,15)</f>
        <v>9</v>
      </c>
      <c r="D50" s="83"/>
      <c r="E50" s="84"/>
      <c r="F50" s="84"/>
      <c r="G50" s="84"/>
      <c r="H50" s="84"/>
      <c r="I50" s="84"/>
      <c r="J50" s="84"/>
      <c r="K50" s="84"/>
      <c r="L50" s="84"/>
    </row>
    <row r="52" spans="3:12" ht="48.6" customHeight="1" x14ac:dyDescent="0.3">
      <c r="C52" s="82" t="s">
        <v>68</v>
      </c>
      <c r="D52" s="82"/>
      <c r="E52" s="82"/>
      <c r="F52" s="82"/>
      <c r="G52" s="82"/>
      <c r="H52" s="82"/>
      <c r="I52" s="82"/>
      <c r="J52" s="82"/>
      <c r="K52" s="82"/>
      <c r="L52" s="82"/>
    </row>
    <row r="53" spans="3:12" ht="15" thickBot="1" x14ac:dyDescent="0.35"/>
    <row r="54" spans="3:12" ht="26.4" thickBot="1" x14ac:dyDescent="0.55000000000000004">
      <c r="C54" s="55">
        <f ca="1">+RANDBETWEEN(0,15)</f>
        <v>6</v>
      </c>
      <c r="D54" s="83"/>
      <c r="E54" s="84"/>
      <c r="F54" s="84"/>
      <c r="G54" s="84"/>
      <c r="H54" s="84"/>
      <c r="I54" s="84"/>
      <c r="J54" s="84"/>
      <c r="K54" s="84"/>
      <c r="L54" s="84"/>
    </row>
  </sheetData>
  <mergeCells count="19">
    <mergeCell ref="C9:L9"/>
    <mergeCell ref="C30:L30"/>
    <mergeCell ref="C2:L6"/>
    <mergeCell ref="C11:L18"/>
    <mergeCell ref="C19:L19"/>
    <mergeCell ref="C21:L21"/>
    <mergeCell ref="C23:L23"/>
    <mergeCell ref="C32:L32"/>
    <mergeCell ref="D34:L34"/>
    <mergeCell ref="C36:L36"/>
    <mergeCell ref="D38:L38"/>
    <mergeCell ref="C40:L40"/>
    <mergeCell ref="C52:L52"/>
    <mergeCell ref="D54:L54"/>
    <mergeCell ref="D42:L42"/>
    <mergeCell ref="C44:L44"/>
    <mergeCell ref="D46:L46"/>
    <mergeCell ref="C48:L48"/>
    <mergeCell ref="D50:L5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8FD0-2CF4-44BF-8149-B636C1CE49BC}">
  <sheetPr>
    <tabColor rgb="FF009999"/>
  </sheetPr>
  <dimension ref="A2:O81"/>
  <sheetViews>
    <sheetView showGridLines="0" zoomScale="94" zoomScaleNormal="99" workbookViewId="0">
      <selection activeCell="E24" sqref="E24"/>
    </sheetView>
  </sheetViews>
  <sheetFormatPr baseColWidth="10" defaultRowHeight="14.4" x14ac:dyDescent="0.3"/>
  <cols>
    <col min="1" max="1" width="11.5546875" style="1"/>
    <col min="2" max="2" width="15.88671875" style="1" customWidth="1"/>
    <col min="3" max="3" width="10.88671875" style="1" bestFit="1" customWidth="1"/>
    <col min="4" max="4" width="15.77734375" style="1" bestFit="1" customWidth="1"/>
    <col min="5" max="5" width="15.33203125" style="1" bestFit="1" customWidth="1"/>
    <col min="6" max="6" width="22.21875" style="1" bestFit="1" customWidth="1"/>
    <col min="7" max="7" width="19" style="1" bestFit="1" customWidth="1"/>
    <col min="8" max="8" width="17.77734375" style="1" bestFit="1" customWidth="1"/>
    <col min="9" max="9" width="32.21875" style="1" bestFit="1" customWidth="1"/>
    <col min="10" max="10" width="18.77734375" style="1" bestFit="1" customWidth="1"/>
    <col min="11" max="11" width="16.44140625" style="1" bestFit="1" customWidth="1"/>
    <col min="12" max="12" width="11.5546875" style="1"/>
    <col min="13" max="15" width="0" style="1" hidden="1" customWidth="1"/>
    <col min="16" max="16384" width="11.5546875" style="1"/>
  </cols>
  <sheetData>
    <row r="2" spans="1:12" x14ac:dyDescent="0.3">
      <c r="A2" s="2"/>
      <c r="B2" s="2"/>
      <c r="C2" s="87" t="s">
        <v>54</v>
      </c>
      <c r="D2" s="87"/>
      <c r="E2" s="87"/>
      <c r="F2" s="87"/>
      <c r="G2" s="87"/>
      <c r="H2" s="87"/>
      <c r="I2" s="87"/>
      <c r="J2" s="87"/>
      <c r="K2" s="87"/>
      <c r="L2" s="87"/>
    </row>
    <row r="3" spans="1:12" x14ac:dyDescent="0.3">
      <c r="A3" s="2"/>
      <c r="B3" s="2"/>
      <c r="C3" s="87"/>
      <c r="D3" s="87"/>
      <c r="E3" s="87"/>
      <c r="F3" s="87"/>
      <c r="G3" s="87"/>
      <c r="H3" s="87"/>
      <c r="I3" s="87"/>
      <c r="J3" s="87"/>
      <c r="K3" s="87"/>
      <c r="L3" s="87"/>
    </row>
    <row r="4" spans="1:12" x14ac:dyDescent="0.3">
      <c r="A4" s="2"/>
      <c r="B4" s="2"/>
      <c r="C4" s="87"/>
      <c r="D4" s="87"/>
      <c r="E4" s="87"/>
      <c r="F4" s="87"/>
      <c r="G4" s="87"/>
      <c r="H4" s="87"/>
      <c r="I4" s="87"/>
      <c r="J4" s="87"/>
      <c r="K4" s="87"/>
      <c r="L4" s="87"/>
    </row>
    <row r="5" spans="1:12" x14ac:dyDescent="0.3">
      <c r="A5" s="2"/>
      <c r="B5" s="2"/>
      <c r="C5" s="87"/>
      <c r="D5" s="87"/>
      <c r="E5" s="87"/>
      <c r="F5" s="87"/>
      <c r="G5" s="87"/>
      <c r="H5" s="87"/>
      <c r="I5" s="87"/>
      <c r="J5" s="87"/>
      <c r="K5" s="87"/>
      <c r="L5" s="87"/>
    </row>
    <row r="6" spans="1:12" x14ac:dyDescent="0.3">
      <c r="A6" s="2"/>
      <c r="B6" s="2"/>
      <c r="C6" s="87"/>
      <c r="D6" s="87"/>
      <c r="E6" s="87"/>
      <c r="F6" s="87"/>
      <c r="G6" s="87"/>
      <c r="H6" s="87"/>
      <c r="I6" s="87"/>
      <c r="J6" s="87"/>
      <c r="K6" s="87"/>
      <c r="L6" s="87"/>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18" spans="3:15" ht="18" x14ac:dyDescent="0.3">
      <c r="C18" s="46" t="s">
        <v>5</v>
      </c>
      <c r="D18" s="46" t="s">
        <v>2</v>
      </c>
      <c r="E18" s="47" t="s">
        <v>20</v>
      </c>
      <c r="F18" s="46" t="s">
        <v>6</v>
      </c>
      <c r="G18" s="46" t="s">
        <v>3</v>
      </c>
      <c r="H18" s="47" t="s">
        <v>19</v>
      </c>
      <c r="I18" s="46" t="s">
        <v>7</v>
      </c>
      <c r="J18" s="47" t="s">
        <v>4</v>
      </c>
      <c r="K18" s="43" t="s">
        <v>57</v>
      </c>
    </row>
    <row r="19" spans="3:15" ht="15.6" x14ac:dyDescent="0.3">
      <c r="C19" s="48" t="s">
        <v>8</v>
      </c>
      <c r="D19" s="49">
        <v>20</v>
      </c>
      <c r="E19" s="50" t="s">
        <v>14</v>
      </c>
      <c r="F19" s="51">
        <v>8000</v>
      </c>
      <c r="G19" s="51"/>
      <c r="H19" s="52"/>
      <c r="I19" s="53"/>
      <c r="J19" s="54"/>
      <c r="K19" s="45" t="str">
        <f>+IF(AND(Tabla2[[#This Row],[Descuento]]=M19,Tabla2[[#This Row],[Descuento en monedas]]=N19,Tabla2[[#This Row],[Precio Final]]=O19),"✔","❌")</f>
        <v>❌</v>
      </c>
      <c r="M19" s="44" t="s">
        <v>55</v>
      </c>
      <c r="N19" s="44">
        <v>0</v>
      </c>
      <c r="O19" s="44">
        <v>160000</v>
      </c>
    </row>
    <row r="20" spans="3:15" ht="15.6" x14ac:dyDescent="0.3">
      <c r="C20" s="48" t="s">
        <v>8</v>
      </c>
      <c r="D20" s="49">
        <v>22</v>
      </c>
      <c r="E20" s="50" t="s">
        <v>15</v>
      </c>
      <c r="F20" s="51">
        <v>17000</v>
      </c>
      <c r="G20" s="51"/>
      <c r="H20" s="52"/>
      <c r="I20" s="53"/>
      <c r="J20" s="54"/>
      <c r="K20" s="45" t="str">
        <f>+IF(AND(Tabla2[[#This Row],[Descuento]]=M20,Tabla2[[#This Row],[Descuento en monedas]]=N20,Tabla2[[#This Row],[Precio Final]]=O20),"✔","❌")</f>
        <v>❌</v>
      </c>
      <c r="M20" s="44" t="s">
        <v>56</v>
      </c>
      <c r="N20" s="44">
        <v>37400</v>
      </c>
      <c r="O20" s="44">
        <v>336600</v>
      </c>
    </row>
    <row r="21" spans="3:15" ht="15.6" x14ac:dyDescent="0.3">
      <c r="C21" s="48" t="s">
        <v>8</v>
      </c>
      <c r="D21" s="49">
        <v>38</v>
      </c>
      <c r="E21" s="50" t="s">
        <v>16</v>
      </c>
      <c r="F21" s="51">
        <v>10000</v>
      </c>
      <c r="G21" s="51"/>
      <c r="H21" s="52"/>
      <c r="I21" s="53"/>
      <c r="J21" s="54"/>
      <c r="K21" s="45" t="str">
        <f>+IF(AND(Tabla2[[#This Row],[Descuento]]=M21,Tabla2[[#This Row],[Descuento en monedas]]=N21,Tabla2[[#This Row],[Precio Final]]=O21),"✔","❌")</f>
        <v>❌</v>
      </c>
      <c r="M21" s="44" t="s">
        <v>56</v>
      </c>
      <c r="N21" s="44">
        <v>38000</v>
      </c>
      <c r="O21" s="44">
        <v>342000</v>
      </c>
    </row>
    <row r="22" spans="3:15" ht="15.6" x14ac:dyDescent="0.3">
      <c r="C22" s="48" t="s">
        <v>8</v>
      </c>
      <c r="D22" s="49">
        <v>41</v>
      </c>
      <c r="E22" s="50" t="s">
        <v>17</v>
      </c>
      <c r="F22" s="51">
        <v>10000</v>
      </c>
      <c r="G22" s="51"/>
      <c r="H22" s="52"/>
      <c r="I22" s="53"/>
      <c r="J22" s="54"/>
      <c r="K22" s="45" t="str">
        <f>+IF(AND(Tabla2[[#This Row],[Descuento]]=M22,Tabla2[[#This Row],[Descuento en monedas]]=N22,Tabla2[[#This Row],[Precio Final]]=O22),"✔","❌")</f>
        <v>❌</v>
      </c>
      <c r="M22" s="44" t="s">
        <v>56</v>
      </c>
      <c r="N22" s="44">
        <v>41000</v>
      </c>
      <c r="O22" s="44">
        <v>369000</v>
      </c>
    </row>
    <row r="23" spans="3:15" ht="15.6" x14ac:dyDescent="0.3">
      <c r="C23" s="48" t="s">
        <v>8</v>
      </c>
      <c r="D23" s="49">
        <v>54</v>
      </c>
      <c r="E23" s="50" t="s">
        <v>18</v>
      </c>
      <c r="F23" s="51">
        <v>5000</v>
      </c>
      <c r="G23" s="51"/>
      <c r="H23" s="52"/>
      <c r="I23" s="53"/>
      <c r="J23" s="54"/>
      <c r="K23" s="45" t="str">
        <f>+IF(AND(Tabla2[[#This Row],[Descuento]]=M23,Tabla2[[#This Row],[Descuento en monedas]]=N23,Tabla2[[#This Row],[Precio Final]]=O23),"✔","❌")</f>
        <v>❌</v>
      </c>
      <c r="M23" s="44" t="s">
        <v>56</v>
      </c>
      <c r="N23" s="44">
        <v>27000</v>
      </c>
      <c r="O23" s="44">
        <v>243000</v>
      </c>
    </row>
    <row r="24" spans="3:15" ht="15.6" x14ac:dyDescent="0.3">
      <c r="C24" s="48" t="s">
        <v>9</v>
      </c>
      <c r="D24" s="49">
        <v>44</v>
      </c>
      <c r="E24" s="50" t="s">
        <v>14</v>
      </c>
      <c r="F24" s="51">
        <v>8000</v>
      </c>
      <c r="G24" s="51"/>
      <c r="H24" s="52"/>
      <c r="I24" s="53"/>
      <c r="J24" s="54"/>
      <c r="K24" s="45" t="str">
        <f>+IF(AND(Tabla2[[#This Row],[Descuento]]=M24,Tabla2[[#This Row],[Descuento en monedas]]=N24,Tabla2[[#This Row],[Precio Final]]=O24),"✔","❌")</f>
        <v>❌</v>
      </c>
      <c r="M24" s="44" t="s">
        <v>56</v>
      </c>
      <c r="N24" s="44">
        <v>35200</v>
      </c>
      <c r="O24" s="44">
        <v>316800</v>
      </c>
    </row>
    <row r="25" spans="3:15" ht="15.6" x14ac:dyDescent="0.3">
      <c r="C25" s="48" t="s">
        <v>9</v>
      </c>
      <c r="D25" s="49">
        <v>54</v>
      </c>
      <c r="E25" s="50" t="s">
        <v>15</v>
      </c>
      <c r="F25" s="51">
        <v>17000</v>
      </c>
      <c r="G25" s="51"/>
      <c r="H25" s="52"/>
      <c r="I25" s="53"/>
      <c r="J25" s="54"/>
      <c r="K25" s="45" t="str">
        <f>+IF(AND(Tabla2[[#This Row],[Descuento]]=M25,Tabla2[[#This Row],[Descuento en monedas]]=N25,Tabla2[[#This Row],[Precio Final]]=O25),"✔","❌")</f>
        <v>❌</v>
      </c>
      <c r="M25" s="44" t="s">
        <v>56</v>
      </c>
      <c r="N25" s="44">
        <v>91800</v>
      </c>
      <c r="O25" s="44">
        <v>826200</v>
      </c>
    </row>
    <row r="26" spans="3:15" ht="15.6" x14ac:dyDescent="0.3">
      <c r="C26" s="48" t="s">
        <v>9</v>
      </c>
      <c r="D26" s="49">
        <v>35</v>
      </c>
      <c r="E26" s="50" t="s">
        <v>16</v>
      </c>
      <c r="F26" s="51">
        <v>10000</v>
      </c>
      <c r="G26" s="51"/>
      <c r="H26" s="52"/>
      <c r="I26" s="53"/>
      <c r="J26" s="54"/>
      <c r="K26" s="45" t="str">
        <f>+IF(AND(Tabla2[[#This Row],[Descuento]]=M26,Tabla2[[#This Row],[Descuento en monedas]]=N26,Tabla2[[#This Row],[Precio Final]]=O26),"✔","❌")</f>
        <v>❌</v>
      </c>
      <c r="M26" s="44" t="s">
        <v>56</v>
      </c>
      <c r="N26" s="44">
        <v>35000</v>
      </c>
      <c r="O26" s="44">
        <v>315000</v>
      </c>
    </row>
    <row r="27" spans="3:15" ht="15.6" x14ac:dyDescent="0.3">
      <c r="C27" s="48" t="s">
        <v>9</v>
      </c>
      <c r="D27" s="49">
        <v>56</v>
      </c>
      <c r="E27" s="50" t="s">
        <v>17</v>
      </c>
      <c r="F27" s="51">
        <v>10000</v>
      </c>
      <c r="G27" s="51"/>
      <c r="H27" s="52"/>
      <c r="I27" s="53"/>
      <c r="J27" s="54"/>
      <c r="K27" s="45" t="str">
        <f>+IF(AND(Tabla2[[#This Row],[Descuento]]=M27,Tabla2[[#This Row],[Descuento en monedas]]=N27,Tabla2[[#This Row],[Precio Final]]=O27),"✔","❌")</f>
        <v>❌</v>
      </c>
      <c r="M27" s="44" t="s">
        <v>56</v>
      </c>
      <c r="N27" s="44">
        <v>56000</v>
      </c>
      <c r="O27" s="44">
        <v>504000</v>
      </c>
    </row>
    <row r="28" spans="3:15" ht="15.6" x14ac:dyDescent="0.3">
      <c r="C28" s="48" t="s">
        <v>9</v>
      </c>
      <c r="D28" s="49">
        <v>21</v>
      </c>
      <c r="E28" s="50" t="s">
        <v>18</v>
      </c>
      <c r="F28" s="51">
        <v>5000</v>
      </c>
      <c r="G28" s="51"/>
      <c r="H28" s="52"/>
      <c r="I28" s="53"/>
      <c r="J28" s="54"/>
      <c r="K28" s="45" t="str">
        <f>+IF(AND(Tabla2[[#This Row],[Descuento]]=M28,Tabla2[[#This Row],[Descuento en monedas]]=N28,Tabla2[[#This Row],[Precio Final]]=O28),"✔","❌")</f>
        <v>❌</v>
      </c>
      <c r="M28" s="44" t="s">
        <v>55</v>
      </c>
      <c r="N28" s="44">
        <v>0</v>
      </c>
      <c r="O28" s="44">
        <v>105000</v>
      </c>
    </row>
    <row r="29" spans="3:15" ht="15.6" x14ac:dyDescent="0.3">
      <c r="C29" s="48" t="s">
        <v>10</v>
      </c>
      <c r="D29" s="49">
        <v>51</v>
      </c>
      <c r="E29" s="50" t="s">
        <v>14</v>
      </c>
      <c r="F29" s="51">
        <v>8000</v>
      </c>
      <c r="G29" s="51"/>
      <c r="H29" s="52"/>
      <c r="I29" s="53"/>
      <c r="J29" s="54"/>
      <c r="K29" s="45" t="str">
        <f>+IF(AND(Tabla2[[#This Row],[Descuento]]=M29,Tabla2[[#This Row],[Descuento en monedas]]=N29,Tabla2[[#This Row],[Precio Final]]=O29),"✔","❌")</f>
        <v>❌</v>
      </c>
      <c r="M29" s="44" t="s">
        <v>56</v>
      </c>
      <c r="N29" s="44">
        <v>40800</v>
      </c>
      <c r="O29" s="44">
        <v>367200</v>
      </c>
    </row>
    <row r="30" spans="3:15" ht="15.6" x14ac:dyDescent="0.3">
      <c r="C30" s="48" t="s">
        <v>10</v>
      </c>
      <c r="D30" s="49">
        <v>22</v>
      </c>
      <c r="E30" s="50" t="s">
        <v>15</v>
      </c>
      <c r="F30" s="51">
        <v>17000</v>
      </c>
      <c r="G30" s="51"/>
      <c r="H30" s="52"/>
      <c r="I30" s="53"/>
      <c r="J30" s="54"/>
      <c r="K30" s="45" t="str">
        <f>+IF(AND(Tabla2[[#This Row],[Descuento]]=M30,Tabla2[[#This Row],[Descuento en monedas]]=N30,Tabla2[[#This Row],[Precio Final]]=O30),"✔","❌")</f>
        <v>❌</v>
      </c>
      <c r="M30" s="44" t="s">
        <v>56</v>
      </c>
      <c r="N30" s="44">
        <v>37400</v>
      </c>
      <c r="O30" s="44">
        <v>336600</v>
      </c>
    </row>
    <row r="31" spans="3:15" ht="15.6" x14ac:dyDescent="0.3">
      <c r="C31" s="48" t="s">
        <v>10</v>
      </c>
      <c r="D31" s="49">
        <v>45</v>
      </c>
      <c r="E31" s="50" t="s">
        <v>16</v>
      </c>
      <c r="F31" s="51">
        <v>10000</v>
      </c>
      <c r="G31" s="51"/>
      <c r="H31" s="52"/>
      <c r="I31" s="53"/>
      <c r="J31" s="54"/>
      <c r="K31" s="45" t="str">
        <f>+IF(AND(Tabla2[[#This Row],[Descuento]]=M31,Tabla2[[#This Row],[Descuento en monedas]]=N31,Tabla2[[#This Row],[Precio Final]]=O31),"✔","❌")</f>
        <v>❌</v>
      </c>
      <c r="M31" s="44" t="s">
        <v>56</v>
      </c>
      <c r="N31" s="44">
        <v>45000</v>
      </c>
      <c r="O31" s="44">
        <v>405000</v>
      </c>
    </row>
    <row r="32" spans="3:15" ht="15.6" x14ac:dyDescent="0.3">
      <c r="C32" s="48" t="s">
        <v>10</v>
      </c>
      <c r="D32" s="49">
        <v>22</v>
      </c>
      <c r="E32" s="50" t="s">
        <v>17</v>
      </c>
      <c r="F32" s="51">
        <v>10000</v>
      </c>
      <c r="G32" s="51"/>
      <c r="H32" s="52"/>
      <c r="I32" s="53"/>
      <c r="J32" s="54"/>
      <c r="K32" s="45" t="str">
        <f>+IF(AND(Tabla2[[#This Row],[Descuento]]=M32,Tabla2[[#This Row],[Descuento en monedas]]=N32,Tabla2[[#This Row],[Precio Final]]=O32),"✔","❌")</f>
        <v>❌</v>
      </c>
      <c r="M32" s="44" t="s">
        <v>56</v>
      </c>
      <c r="N32" s="44">
        <v>22000</v>
      </c>
      <c r="O32" s="44">
        <v>198000</v>
      </c>
    </row>
    <row r="33" spans="3:15" ht="15.6" x14ac:dyDescent="0.3">
      <c r="C33" s="48" t="s">
        <v>10</v>
      </c>
      <c r="D33" s="49">
        <v>40</v>
      </c>
      <c r="E33" s="50" t="s">
        <v>18</v>
      </c>
      <c r="F33" s="51">
        <v>5000</v>
      </c>
      <c r="G33" s="51"/>
      <c r="H33" s="52"/>
      <c r="I33" s="53"/>
      <c r="J33" s="54"/>
      <c r="K33" s="45" t="str">
        <f>+IF(AND(Tabla2[[#This Row],[Descuento]]=M33,Tabla2[[#This Row],[Descuento en monedas]]=N33,Tabla2[[#This Row],[Precio Final]]=O33),"✔","❌")</f>
        <v>❌</v>
      </c>
      <c r="M33" s="44" t="s">
        <v>55</v>
      </c>
      <c r="N33" s="44">
        <v>0</v>
      </c>
      <c r="O33" s="44">
        <v>200000</v>
      </c>
    </row>
    <row r="34" spans="3:15" ht="15.6" x14ac:dyDescent="0.3">
      <c r="C34" s="48" t="s">
        <v>11</v>
      </c>
      <c r="D34" s="49">
        <v>33</v>
      </c>
      <c r="E34" s="50" t="s">
        <v>14</v>
      </c>
      <c r="F34" s="51">
        <v>8000</v>
      </c>
      <c r="G34" s="51"/>
      <c r="H34" s="52"/>
      <c r="I34" s="53"/>
      <c r="J34" s="54"/>
      <c r="K34" s="45" t="str">
        <f>+IF(AND(Tabla2[[#This Row],[Descuento]]=M34,Tabla2[[#This Row],[Descuento en monedas]]=N34,Tabla2[[#This Row],[Precio Final]]=O34),"✔","❌")</f>
        <v>❌</v>
      </c>
      <c r="M34" s="44" t="s">
        <v>56</v>
      </c>
      <c r="N34" s="44">
        <v>26400</v>
      </c>
      <c r="O34" s="44">
        <v>237600</v>
      </c>
    </row>
    <row r="35" spans="3:15" ht="15.6" x14ac:dyDescent="0.3">
      <c r="C35" s="48" t="s">
        <v>11</v>
      </c>
      <c r="D35" s="49">
        <v>54</v>
      </c>
      <c r="E35" s="50" t="s">
        <v>15</v>
      </c>
      <c r="F35" s="51">
        <v>17000</v>
      </c>
      <c r="G35" s="51"/>
      <c r="H35" s="52"/>
      <c r="I35" s="53"/>
      <c r="J35" s="54"/>
      <c r="K35" s="45" t="str">
        <f>+IF(AND(Tabla2[[#This Row],[Descuento]]=M35,Tabla2[[#This Row],[Descuento en monedas]]=N35,Tabla2[[#This Row],[Precio Final]]=O35),"✔","❌")</f>
        <v>❌</v>
      </c>
      <c r="M35" s="44" t="s">
        <v>56</v>
      </c>
      <c r="N35" s="44">
        <v>91800</v>
      </c>
      <c r="O35" s="44">
        <v>826200</v>
      </c>
    </row>
    <row r="36" spans="3:15" ht="15.6" x14ac:dyDescent="0.3">
      <c r="C36" s="48" t="s">
        <v>11</v>
      </c>
      <c r="D36" s="49">
        <v>50</v>
      </c>
      <c r="E36" s="50" t="s">
        <v>16</v>
      </c>
      <c r="F36" s="51">
        <v>10000</v>
      </c>
      <c r="G36" s="51"/>
      <c r="H36" s="52"/>
      <c r="I36" s="53"/>
      <c r="J36" s="54"/>
      <c r="K36" s="45" t="str">
        <f>+IF(AND(Tabla2[[#This Row],[Descuento]]=M36,Tabla2[[#This Row],[Descuento en monedas]]=N36,Tabla2[[#This Row],[Precio Final]]=O36),"✔","❌")</f>
        <v>❌</v>
      </c>
      <c r="M36" s="44" t="s">
        <v>56</v>
      </c>
      <c r="N36" s="44">
        <v>50000</v>
      </c>
      <c r="O36" s="44">
        <v>450000</v>
      </c>
    </row>
    <row r="37" spans="3:15" ht="15.6" x14ac:dyDescent="0.3">
      <c r="C37" s="48" t="s">
        <v>11</v>
      </c>
      <c r="D37" s="49">
        <v>32</v>
      </c>
      <c r="E37" s="50" t="s">
        <v>17</v>
      </c>
      <c r="F37" s="51">
        <v>10000</v>
      </c>
      <c r="G37" s="51"/>
      <c r="H37" s="52"/>
      <c r="I37" s="53"/>
      <c r="J37" s="54"/>
      <c r="K37" s="45" t="str">
        <f>+IF(AND(Tabla2[[#This Row],[Descuento]]=M37,Tabla2[[#This Row],[Descuento en monedas]]=N37,Tabla2[[#This Row],[Precio Final]]=O37),"✔","❌")</f>
        <v>❌</v>
      </c>
      <c r="M37" s="44" t="s">
        <v>56</v>
      </c>
      <c r="N37" s="44">
        <v>32000</v>
      </c>
      <c r="O37" s="44">
        <v>288000</v>
      </c>
    </row>
    <row r="38" spans="3:15" ht="15.6" x14ac:dyDescent="0.3">
      <c r="C38" s="48" t="s">
        <v>11</v>
      </c>
      <c r="D38" s="49">
        <v>65</v>
      </c>
      <c r="E38" s="50" t="s">
        <v>18</v>
      </c>
      <c r="F38" s="51">
        <v>5000</v>
      </c>
      <c r="G38" s="51"/>
      <c r="H38" s="52"/>
      <c r="I38" s="53"/>
      <c r="J38" s="54"/>
      <c r="K38" s="45" t="str">
        <f>+IF(AND(Tabla2[[#This Row],[Descuento]]=M38,Tabla2[[#This Row],[Descuento en monedas]]=N38,Tabla2[[#This Row],[Precio Final]]=O38),"✔","❌")</f>
        <v>❌</v>
      </c>
      <c r="M38" s="44" t="s">
        <v>56</v>
      </c>
      <c r="N38" s="44">
        <v>32500</v>
      </c>
      <c r="O38" s="44">
        <v>292500</v>
      </c>
    </row>
    <row r="39" spans="3:15" ht="15.6" x14ac:dyDescent="0.3">
      <c r="C39" s="48" t="s">
        <v>12</v>
      </c>
      <c r="D39" s="49">
        <v>40</v>
      </c>
      <c r="E39" s="50" t="s">
        <v>14</v>
      </c>
      <c r="F39" s="51">
        <v>8000</v>
      </c>
      <c r="G39" s="51"/>
      <c r="H39" s="52"/>
      <c r="I39" s="53"/>
      <c r="J39" s="54"/>
      <c r="K39" s="45" t="str">
        <f>+IF(AND(Tabla2[[#This Row],[Descuento]]=M39,Tabla2[[#This Row],[Descuento en monedas]]=N39,Tabla2[[#This Row],[Precio Final]]=O39),"✔","❌")</f>
        <v>❌</v>
      </c>
      <c r="M39" s="44" t="s">
        <v>56</v>
      </c>
      <c r="N39" s="44">
        <v>32000</v>
      </c>
      <c r="O39" s="44">
        <v>288000</v>
      </c>
    </row>
    <row r="40" spans="3:15" ht="15.6" x14ac:dyDescent="0.3">
      <c r="C40" s="48" t="s">
        <v>12</v>
      </c>
      <c r="D40" s="49">
        <v>41</v>
      </c>
      <c r="E40" s="50" t="s">
        <v>15</v>
      </c>
      <c r="F40" s="51">
        <v>17000</v>
      </c>
      <c r="G40" s="51"/>
      <c r="H40" s="52"/>
      <c r="I40" s="53"/>
      <c r="J40" s="54"/>
      <c r="K40" s="45" t="str">
        <f>+IF(AND(Tabla2[[#This Row],[Descuento]]=M40,Tabla2[[#This Row],[Descuento en monedas]]=N40,Tabla2[[#This Row],[Precio Final]]=O40),"✔","❌")</f>
        <v>❌</v>
      </c>
      <c r="M40" s="44" t="s">
        <v>56</v>
      </c>
      <c r="N40" s="44">
        <v>69700</v>
      </c>
      <c r="O40" s="44">
        <v>627300</v>
      </c>
    </row>
    <row r="41" spans="3:15" ht="15.6" x14ac:dyDescent="0.3">
      <c r="C41" s="48" t="s">
        <v>12</v>
      </c>
      <c r="D41" s="49">
        <v>43</v>
      </c>
      <c r="E41" s="50" t="s">
        <v>16</v>
      </c>
      <c r="F41" s="51">
        <v>10000</v>
      </c>
      <c r="G41" s="51"/>
      <c r="H41" s="52"/>
      <c r="I41" s="53"/>
      <c r="J41" s="54"/>
      <c r="K41" s="45" t="str">
        <f>+IF(AND(Tabla2[[#This Row],[Descuento]]=M41,Tabla2[[#This Row],[Descuento en monedas]]=N41,Tabla2[[#This Row],[Precio Final]]=O41),"✔","❌")</f>
        <v>❌</v>
      </c>
      <c r="M41" s="44" t="s">
        <v>56</v>
      </c>
      <c r="N41" s="44">
        <v>43000</v>
      </c>
      <c r="O41" s="44">
        <v>387000</v>
      </c>
    </row>
    <row r="42" spans="3:15" ht="15.6" x14ac:dyDescent="0.3">
      <c r="C42" s="48" t="s">
        <v>12</v>
      </c>
      <c r="D42" s="49">
        <v>35</v>
      </c>
      <c r="E42" s="50" t="s">
        <v>17</v>
      </c>
      <c r="F42" s="51">
        <v>10000</v>
      </c>
      <c r="G42" s="51"/>
      <c r="H42" s="52"/>
      <c r="I42" s="53"/>
      <c r="J42" s="54"/>
      <c r="K42" s="45" t="str">
        <f>+IF(AND(Tabla2[[#This Row],[Descuento]]=M42,Tabla2[[#This Row],[Descuento en monedas]]=N42,Tabla2[[#This Row],[Precio Final]]=O42),"✔","❌")</f>
        <v>❌</v>
      </c>
      <c r="M42" s="44" t="s">
        <v>56</v>
      </c>
      <c r="N42" s="44">
        <v>35000</v>
      </c>
      <c r="O42" s="44">
        <v>315000</v>
      </c>
    </row>
    <row r="43" spans="3:15" ht="15.6" x14ac:dyDescent="0.3">
      <c r="C43" s="48" t="s">
        <v>12</v>
      </c>
      <c r="D43" s="49">
        <v>21</v>
      </c>
      <c r="E43" s="50" t="s">
        <v>18</v>
      </c>
      <c r="F43" s="51">
        <v>5000</v>
      </c>
      <c r="G43" s="51"/>
      <c r="H43" s="52"/>
      <c r="I43" s="53"/>
      <c r="J43" s="54"/>
      <c r="K43" s="45" t="str">
        <f>+IF(AND(Tabla2[[#This Row],[Descuento]]=M43,Tabla2[[#This Row],[Descuento en monedas]]=N43,Tabla2[[#This Row],[Precio Final]]=O43),"✔","❌")</f>
        <v>❌</v>
      </c>
      <c r="M43" s="44" t="s">
        <v>55</v>
      </c>
      <c r="N43" s="44">
        <v>0</v>
      </c>
      <c r="O43" s="44">
        <v>105000</v>
      </c>
    </row>
    <row r="44" spans="3:15" ht="15.6" x14ac:dyDescent="0.3">
      <c r="C44" s="48" t="s">
        <v>13</v>
      </c>
      <c r="D44" s="49">
        <v>55</v>
      </c>
      <c r="E44" s="50" t="s">
        <v>14</v>
      </c>
      <c r="F44" s="51">
        <v>8000</v>
      </c>
      <c r="G44" s="51"/>
      <c r="H44" s="52"/>
      <c r="I44" s="53"/>
      <c r="J44" s="54"/>
      <c r="K44" s="45" t="str">
        <f>+IF(AND(Tabla2[[#This Row],[Descuento]]=M44,Tabla2[[#This Row],[Descuento en monedas]]=N44,Tabla2[[#This Row],[Precio Final]]=O44),"✔","❌")</f>
        <v>❌</v>
      </c>
      <c r="M44" s="44" t="s">
        <v>56</v>
      </c>
      <c r="N44" s="44">
        <v>44000</v>
      </c>
      <c r="O44" s="44">
        <v>396000</v>
      </c>
    </row>
    <row r="45" spans="3:15" ht="15.6" x14ac:dyDescent="0.3">
      <c r="C45" s="48" t="s">
        <v>13</v>
      </c>
      <c r="D45" s="49">
        <v>42</v>
      </c>
      <c r="E45" s="50" t="s">
        <v>15</v>
      </c>
      <c r="F45" s="51">
        <v>17000</v>
      </c>
      <c r="G45" s="51"/>
      <c r="H45" s="52"/>
      <c r="I45" s="53"/>
      <c r="J45" s="54"/>
      <c r="K45" s="45" t="str">
        <f>+IF(AND(Tabla2[[#This Row],[Descuento]]=M45,Tabla2[[#This Row],[Descuento en monedas]]=N45,Tabla2[[#This Row],[Precio Final]]=O45),"✔","❌")</f>
        <v>❌</v>
      </c>
      <c r="M45" s="44" t="s">
        <v>56</v>
      </c>
      <c r="N45" s="44">
        <v>71400</v>
      </c>
      <c r="O45" s="44">
        <v>642600</v>
      </c>
    </row>
    <row r="46" spans="3:15" ht="15.6" x14ac:dyDescent="0.3">
      <c r="C46" s="48" t="s">
        <v>13</v>
      </c>
      <c r="D46" s="49">
        <v>55</v>
      </c>
      <c r="E46" s="50" t="s">
        <v>16</v>
      </c>
      <c r="F46" s="51">
        <v>10000</v>
      </c>
      <c r="G46" s="51"/>
      <c r="H46" s="52"/>
      <c r="I46" s="53"/>
      <c r="J46" s="54"/>
      <c r="K46" s="45" t="str">
        <f>+IF(AND(Tabla2[[#This Row],[Descuento]]=M46,Tabla2[[#This Row],[Descuento en monedas]]=N46,Tabla2[[#This Row],[Precio Final]]=O46),"✔","❌")</f>
        <v>❌</v>
      </c>
      <c r="M46" s="44" t="s">
        <v>56</v>
      </c>
      <c r="N46" s="44">
        <v>55000</v>
      </c>
      <c r="O46" s="44">
        <v>495000</v>
      </c>
    </row>
    <row r="47" spans="3:15" ht="15.6" x14ac:dyDescent="0.3">
      <c r="C47" s="48" t="s">
        <v>13</v>
      </c>
      <c r="D47" s="49">
        <v>34</v>
      </c>
      <c r="E47" s="50" t="s">
        <v>17</v>
      </c>
      <c r="F47" s="51">
        <v>10000</v>
      </c>
      <c r="G47" s="51"/>
      <c r="H47" s="52"/>
      <c r="I47" s="53"/>
      <c r="J47" s="54"/>
      <c r="K47" s="45" t="str">
        <f>+IF(AND(Tabla2[[#This Row],[Descuento]]=M47,Tabla2[[#This Row],[Descuento en monedas]]=N47,Tabla2[[#This Row],[Precio Final]]=O47),"✔","❌")</f>
        <v>❌</v>
      </c>
      <c r="M47" s="44" t="s">
        <v>56</v>
      </c>
      <c r="N47" s="44">
        <v>34000</v>
      </c>
      <c r="O47" s="44">
        <v>306000</v>
      </c>
    </row>
    <row r="48" spans="3:15" ht="15.6" x14ac:dyDescent="0.3">
      <c r="C48" s="48" t="s">
        <v>13</v>
      </c>
      <c r="D48" s="49">
        <v>25</v>
      </c>
      <c r="E48" s="50" t="s">
        <v>18</v>
      </c>
      <c r="F48" s="51">
        <v>5000</v>
      </c>
      <c r="G48" s="51"/>
      <c r="H48" s="52"/>
      <c r="I48" s="53"/>
      <c r="J48" s="54"/>
      <c r="K48" s="45" t="str">
        <f>+IF(AND(Tabla2[[#This Row],[Descuento]]=M48,Tabla2[[#This Row],[Descuento en monedas]]=N48,Tabla2[[#This Row],[Precio Final]]=O48),"✔","❌")</f>
        <v>❌</v>
      </c>
      <c r="M48" s="44" t="s">
        <v>55</v>
      </c>
      <c r="N48" s="44">
        <v>0</v>
      </c>
      <c r="O48" s="44">
        <v>125000</v>
      </c>
    </row>
    <row r="49" spans="4:10" x14ac:dyDescent="0.3">
      <c r="D49" s="3"/>
      <c r="E49" s="3"/>
      <c r="F49" s="4"/>
      <c r="G49" s="4"/>
      <c r="H49" s="4"/>
      <c r="I49" s="4"/>
      <c r="J49" s="4"/>
    </row>
    <row r="50" spans="4:10" x14ac:dyDescent="0.3">
      <c r="D50" s="3"/>
      <c r="E50" s="3"/>
      <c r="F50" s="4"/>
      <c r="G50" s="4"/>
      <c r="H50" s="4"/>
      <c r="I50" s="4"/>
      <c r="J50" s="4"/>
    </row>
    <row r="51" spans="4:10" x14ac:dyDescent="0.3">
      <c r="D51" s="3"/>
      <c r="E51" s="3"/>
      <c r="F51" s="4"/>
      <c r="G51" s="4"/>
      <c r="H51" s="4"/>
      <c r="I51" s="4"/>
      <c r="J51" s="4"/>
    </row>
    <row r="52" spans="4:10" x14ac:dyDescent="0.3">
      <c r="D52" s="3"/>
      <c r="E52" s="3"/>
      <c r="F52" s="4"/>
      <c r="G52" s="4"/>
      <c r="H52" s="4"/>
      <c r="I52" s="4"/>
      <c r="J52" s="4"/>
    </row>
    <row r="53" spans="4:10" x14ac:dyDescent="0.3">
      <c r="D53" s="3"/>
      <c r="E53" s="3"/>
      <c r="F53" s="4"/>
      <c r="G53" s="4"/>
      <c r="H53" s="4"/>
      <c r="I53" s="4"/>
      <c r="J53" s="4"/>
    </row>
    <row r="54" spans="4:10" x14ac:dyDescent="0.3">
      <c r="D54" s="3"/>
      <c r="E54" s="3"/>
      <c r="F54" s="4"/>
      <c r="G54" s="4"/>
      <c r="H54" s="4"/>
      <c r="I54" s="4"/>
      <c r="J54" s="4"/>
    </row>
    <row r="55" spans="4:10" x14ac:dyDescent="0.3">
      <c r="D55" s="3"/>
      <c r="E55" s="3"/>
      <c r="F55" s="4"/>
      <c r="G55" s="4"/>
      <c r="H55" s="4"/>
      <c r="I55" s="4"/>
      <c r="J55" s="4"/>
    </row>
    <row r="56" spans="4:10" x14ac:dyDescent="0.3">
      <c r="D56" s="3"/>
      <c r="E56" s="3"/>
      <c r="F56" s="4"/>
      <c r="G56" s="4"/>
      <c r="H56" s="4"/>
      <c r="I56" s="4"/>
      <c r="J56" s="4"/>
    </row>
    <row r="57" spans="4:10" x14ac:dyDescent="0.3">
      <c r="D57" s="3"/>
      <c r="E57" s="3"/>
      <c r="F57" s="4"/>
      <c r="G57" s="4"/>
      <c r="H57" s="4"/>
      <c r="I57" s="4"/>
      <c r="J57" s="4"/>
    </row>
    <row r="58" spans="4:10" x14ac:dyDescent="0.3">
      <c r="D58" s="3"/>
      <c r="E58" s="3"/>
      <c r="F58" s="4"/>
      <c r="G58" s="4"/>
      <c r="H58" s="4"/>
      <c r="I58" s="4"/>
      <c r="J58" s="4"/>
    </row>
    <row r="59" spans="4:10" x14ac:dyDescent="0.3">
      <c r="D59" s="3"/>
      <c r="E59" s="3"/>
      <c r="F59" s="4"/>
      <c r="G59" s="4"/>
      <c r="H59" s="4"/>
      <c r="I59" s="4"/>
      <c r="J59" s="4"/>
    </row>
    <row r="60" spans="4:10" x14ac:dyDescent="0.3">
      <c r="D60" s="3"/>
      <c r="E60" s="3"/>
      <c r="F60" s="4"/>
      <c r="G60" s="4"/>
      <c r="H60" s="4"/>
      <c r="I60" s="4"/>
      <c r="J60" s="4"/>
    </row>
    <row r="61" spans="4:10" x14ac:dyDescent="0.3">
      <c r="D61" s="3"/>
      <c r="E61" s="3"/>
      <c r="F61" s="4"/>
      <c r="G61" s="4"/>
      <c r="H61" s="4"/>
      <c r="I61" s="4"/>
      <c r="J61" s="4"/>
    </row>
    <row r="62" spans="4:10" x14ac:dyDescent="0.3">
      <c r="D62" s="3"/>
      <c r="E62" s="3"/>
      <c r="F62" s="4"/>
      <c r="G62" s="4"/>
      <c r="H62" s="4"/>
      <c r="I62" s="4"/>
      <c r="J62" s="4"/>
    </row>
    <row r="63" spans="4:10" x14ac:dyDescent="0.3">
      <c r="D63" s="3"/>
      <c r="E63" s="3"/>
      <c r="F63" s="4"/>
      <c r="G63" s="4"/>
      <c r="H63" s="4"/>
      <c r="I63" s="4"/>
      <c r="J63" s="4"/>
    </row>
    <row r="64" spans="4:10" x14ac:dyDescent="0.3">
      <c r="D64" s="3"/>
      <c r="E64" s="3"/>
      <c r="F64" s="4"/>
      <c r="G64" s="4"/>
      <c r="H64" s="4"/>
      <c r="I64" s="4"/>
      <c r="J64" s="4"/>
    </row>
    <row r="65" spans="4:10" x14ac:dyDescent="0.3">
      <c r="D65" s="3"/>
      <c r="E65" s="3"/>
      <c r="F65" s="4"/>
      <c r="G65" s="4"/>
      <c r="H65" s="4"/>
      <c r="I65" s="4"/>
      <c r="J65" s="4"/>
    </row>
    <row r="66" spans="4:10" x14ac:dyDescent="0.3">
      <c r="D66" s="3"/>
      <c r="E66" s="3"/>
      <c r="F66" s="4"/>
      <c r="G66" s="4"/>
      <c r="H66" s="4"/>
      <c r="I66" s="4"/>
      <c r="J66" s="4"/>
    </row>
    <row r="67" spans="4:10" x14ac:dyDescent="0.3">
      <c r="D67" s="3"/>
      <c r="E67" s="3"/>
      <c r="F67" s="4"/>
      <c r="G67" s="4"/>
      <c r="H67" s="4"/>
      <c r="I67" s="4"/>
      <c r="J67" s="4"/>
    </row>
    <row r="68" spans="4:10" x14ac:dyDescent="0.3">
      <c r="D68" s="3"/>
      <c r="E68" s="3"/>
      <c r="F68" s="4"/>
      <c r="G68" s="4"/>
      <c r="H68" s="4"/>
      <c r="I68" s="4"/>
      <c r="J68" s="4"/>
    </row>
    <row r="69" spans="4:10" x14ac:dyDescent="0.3">
      <c r="D69" s="3"/>
      <c r="E69" s="3"/>
      <c r="F69" s="4"/>
      <c r="G69" s="4"/>
      <c r="H69" s="4"/>
      <c r="I69" s="4"/>
      <c r="J69" s="4"/>
    </row>
    <row r="70" spans="4:10" x14ac:dyDescent="0.3">
      <c r="D70" s="3"/>
      <c r="E70" s="3"/>
      <c r="F70" s="4"/>
      <c r="G70" s="4"/>
      <c r="H70" s="4"/>
      <c r="I70" s="4"/>
      <c r="J70" s="4"/>
    </row>
    <row r="71" spans="4:10" x14ac:dyDescent="0.3">
      <c r="D71" s="3"/>
      <c r="E71" s="3"/>
      <c r="F71" s="4"/>
      <c r="G71" s="4"/>
      <c r="H71" s="4"/>
      <c r="I71" s="4"/>
      <c r="J71" s="4"/>
    </row>
    <row r="72" spans="4:10" x14ac:dyDescent="0.3">
      <c r="D72" s="3"/>
      <c r="E72" s="3"/>
      <c r="F72" s="4"/>
      <c r="G72" s="4"/>
      <c r="H72" s="4"/>
      <c r="I72" s="4"/>
      <c r="J72" s="4"/>
    </row>
    <row r="73" spans="4:10" x14ac:dyDescent="0.3">
      <c r="D73" s="3"/>
      <c r="E73" s="3"/>
      <c r="F73" s="4"/>
      <c r="G73" s="4"/>
      <c r="H73" s="4"/>
      <c r="I73" s="4"/>
      <c r="J73" s="4"/>
    </row>
    <row r="74" spans="4:10" x14ac:dyDescent="0.3">
      <c r="D74" s="3"/>
      <c r="E74" s="3"/>
      <c r="F74" s="4"/>
      <c r="G74" s="4"/>
      <c r="H74" s="4"/>
      <c r="I74" s="4"/>
      <c r="J74" s="4"/>
    </row>
    <row r="75" spans="4:10" x14ac:dyDescent="0.3">
      <c r="D75" s="3"/>
      <c r="E75" s="3"/>
      <c r="F75" s="4"/>
      <c r="G75" s="4"/>
      <c r="H75" s="4"/>
      <c r="I75" s="4"/>
      <c r="J75" s="4"/>
    </row>
    <row r="76" spans="4:10" x14ac:dyDescent="0.3">
      <c r="D76" s="3"/>
      <c r="E76" s="3"/>
      <c r="F76" s="4"/>
      <c r="G76" s="4"/>
      <c r="H76" s="4"/>
      <c r="I76" s="4"/>
      <c r="J76" s="4"/>
    </row>
    <row r="77" spans="4:10" x14ac:dyDescent="0.3">
      <c r="D77" s="3"/>
      <c r="E77" s="3"/>
      <c r="F77" s="4"/>
      <c r="G77" s="4"/>
      <c r="H77" s="4"/>
      <c r="I77" s="4"/>
      <c r="J77" s="4"/>
    </row>
    <row r="78" spans="4:10" x14ac:dyDescent="0.3">
      <c r="D78" s="3"/>
      <c r="E78" s="3"/>
      <c r="F78" s="4"/>
      <c r="G78" s="4"/>
      <c r="H78" s="4"/>
      <c r="I78" s="4"/>
      <c r="J78" s="4"/>
    </row>
    <row r="79" spans="4:10" x14ac:dyDescent="0.3">
      <c r="D79" s="3"/>
      <c r="E79" s="3"/>
      <c r="F79" s="4"/>
      <c r="G79" s="4"/>
      <c r="H79" s="4"/>
      <c r="I79" s="4"/>
      <c r="J79" s="4"/>
    </row>
    <row r="80" spans="4:10" x14ac:dyDescent="0.3">
      <c r="D80" s="3"/>
      <c r="E80" s="3"/>
      <c r="F80" s="4"/>
      <c r="G80" s="4"/>
      <c r="H80" s="4"/>
      <c r="I80" s="4"/>
      <c r="J80" s="4"/>
    </row>
    <row r="81" spans="4:10" x14ac:dyDescent="0.3">
      <c r="D81" s="3"/>
      <c r="E81" s="3"/>
      <c r="F81" s="4"/>
      <c r="G81" s="4"/>
      <c r="H81" s="4"/>
      <c r="I81" s="4"/>
      <c r="J81" s="4"/>
    </row>
  </sheetData>
  <dataConsolidate/>
  <mergeCells count="1">
    <mergeCell ref="C2:L6"/>
  </mergeCells>
  <phoneticPr fontId="1" type="noConversion"/>
  <conditionalFormatting sqref="K19:K48">
    <cfRule type="cellIs" dxfId="57" priority="1" operator="equal">
      <formula>"❌"</formula>
    </cfRule>
    <cfRule type="cellIs" dxfId="56" priority="2" operator="equal">
      <formula>"✔"</formula>
    </cfRule>
  </conditionalFormatting>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CA83D-A3D4-4E98-8182-20E3B7654033}">
  <sheetPr>
    <tabColor rgb="FF009999"/>
  </sheetPr>
  <dimension ref="A2:S91"/>
  <sheetViews>
    <sheetView showGridLines="0" topLeftCell="A13" zoomScale="88" zoomScaleNormal="96" workbookViewId="0">
      <selection activeCell="I31" sqref="I31"/>
    </sheetView>
  </sheetViews>
  <sheetFormatPr baseColWidth="10" defaultRowHeight="14.4" x14ac:dyDescent="0.3"/>
  <cols>
    <col min="1" max="1" width="11.5546875" style="1"/>
    <col min="2" max="2" width="15.88671875" style="1" customWidth="1"/>
    <col min="3" max="3" width="10.88671875" style="1" bestFit="1" customWidth="1"/>
    <col min="4" max="4" width="15.77734375" style="1" bestFit="1" customWidth="1"/>
    <col min="5" max="5" width="15.33203125" style="1" bestFit="1" customWidth="1"/>
    <col min="6" max="6" width="22.21875" style="1" bestFit="1" customWidth="1"/>
    <col min="7" max="7" width="19" style="1" bestFit="1" customWidth="1"/>
    <col min="8" max="8" width="17.77734375" style="1" bestFit="1" customWidth="1"/>
    <col min="9" max="9" width="32.21875" style="1" bestFit="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x14ac:dyDescent="0.3">
      <c r="A2" s="2"/>
      <c r="B2" s="2"/>
      <c r="C2" s="87" t="s">
        <v>58</v>
      </c>
      <c r="D2" s="87"/>
      <c r="E2" s="87"/>
      <c r="F2" s="87"/>
      <c r="G2" s="87"/>
      <c r="H2" s="87"/>
      <c r="I2" s="87"/>
      <c r="J2" s="87"/>
      <c r="K2" s="87"/>
      <c r="L2" s="87"/>
    </row>
    <row r="3" spans="1:12" x14ac:dyDescent="0.3">
      <c r="A3" s="2"/>
      <c r="B3" s="2"/>
      <c r="C3" s="87"/>
      <c r="D3" s="87"/>
      <c r="E3" s="87"/>
      <c r="F3" s="87"/>
      <c r="G3" s="87"/>
      <c r="H3" s="87"/>
      <c r="I3" s="87"/>
      <c r="J3" s="87"/>
      <c r="K3" s="87"/>
      <c r="L3" s="87"/>
    </row>
    <row r="4" spans="1:12" x14ac:dyDescent="0.3">
      <c r="A4" s="2"/>
      <c r="B4" s="2"/>
      <c r="C4" s="87"/>
      <c r="D4" s="87"/>
      <c r="E4" s="87"/>
      <c r="F4" s="87"/>
      <c r="G4" s="87"/>
      <c r="H4" s="87"/>
      <c r="I4" s="87"/>
      <c r="J4" s="87"/>
      <c r="K4" s="87"/>
      <c r="L4" s="87"/>
    </row>
    <row r="5" spans="1:12" x14ac:dyDescent="0.3">
      <c r="A5" s="2"/>
      <c r="B5" s="2"/>
      <c r="C5" s="87"/>
      <c r="D5" s="87"/>
      <c r="E5" s="87"/>
      <c r="F5" s="87"/>
      <c r="G5" s="87"/>
      <c r="H5" s="87"/>
      <c r="I5" s="87"/>
      <c r="J5" s="87"/>
      <c r="K5" s="87"/>
      <c r="L5" s="87"/>
    </row>
    <row r="6" spans="1:12" x14ac:dyDescent="0.3">
      <c r="A6" s="2"/>
      <c r="B6" s="2"/>
      <c r="C6" s="87"/>
      <c r="D6" s="87"/>
      <c r="E6" s="87"/>
      <c r="F6" s="87"/>
      <c r="G6" s="87"/>
      <c r="H6" s="87"/>
      <c r="I6" s="87"/>
      <c r="J6" s="87"/>
      <c r="K6" s="87"/>
      <c r="L6" s="87"/>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2" spans="3:19" x14ac:dyDescent="0.3">
      <c r="D22" s="44"/>
      <c r="E22" s="44"/>
    </row>
    <row r="28" spans="3:19" ht="18" x14ac:dyDescent="0.3">
      <c r="C28" s="46" t="s">
        <v>5</v>
      </c>
      <c r="D28" s="46" t="s">
        <v>2</v>
      </c>
      <c r="E28" s="47" t="s">
        <v>20</v>
      </c>
      <c r="F28" s="46" t="s">
        <v>6</v>
      </c>
      <c r="G28" s="46" t="s">
        <v>3</v>
      </c>
      <c r="H28" s="47" t="s">
        <v>19</v>
      </c>
      <c r="I28" s="46" t="s">
        <v>7</v>
      </c>
      <c r="J28" s="47" t="s">
        <v>4</v>
      </c>
      <c r="K28" s="47" t="s">
        <v>59</v>
      </c>
      <c r="L28" s="43" t="s">
        <v>57</v>
      </c>
    </row>
    <row r="29" spans="3:19" ht="15.6" x14ac:dyDescent="0.3">
      <c r="C29" s="48" t="s">
        <v>8</v>
      </c>
      <c r="D29" s="49">
        <v>20</v>
      </c>
      <c r="E29" s="50" t="s">
        <v>14</v>
      </c>
      <c r="F29" s="51">
        <v>8000</v>
      </c>
      <c r="G29" s="51"/>
      <c r="H29" s="52"/>
      <c r="I29" s="53"/>
      <c r="J29" s="54"/>
      <c r="K29" s="54"/>
      <c r="L29" s="45" t="str">
        <f>+IF(AND(Tabla22[[#This Row],[Descuento]]=N29,Tabla22[[#This Row],[Descuento en monedas]]=O29,Tabla22[[#This Row],[Precio Final]]=P29,Tabla22[[#This Row],[Calificación]]=Q29),"✔","❌")</f>
        <v>❌</v>
      </c>
      <c r="N29" s="44" t="s">
        <v>55</v>
      </c>
      <c r="O29" s="44">
        <v>0</v>
      </c>
      <c r="P29" s="44">
        <v>160000</v>
      </c>
      <c r="Q29" s="44" t="s">
        <v>60</v>
      </c>
      <c r="S29" s="44"/>
    </row>
    <row r="30" spans="3:19" ht="15.6" x14ac:dyDescent="0.3">
      <c r="C30" s="48" t="s">
        <v>8</v>
      </c>
      <c r="D30" s="49">
        <v>22</v>
      </c>
      <c r="E30" s="50" t="s">
        <v>15</v>
      </c>
      <c r="F30" s="51">
        <v>17000</v>
      </c>
      <c r="G30" s="51"/>
      <c r="H30" s="52"/>
      <c r="I30" s="53"/>
      <c r="J30" s="54"/>
      <c r="K30" s="54"/>
      <c r="L30" s="45" t="str">
        <f>+IF(AND(Tabla22[[#This Row],[Descuento]]=N30,Tabla22[[#This Row],[Descuento en monedas]]=O30,Tabla22[[#This Row],[Precio Final]]=P30,Tabla22[[#This Row],[Calificación]]=Q30),"✔","❌")</f>
        <v>❌</v>
      </c>
      <c r="N30" s="44" t="s">
        <v>56</v>
      </c>
      <c r="O30" s="44">
        <v>37400</v>
      </c>
      <c r="P30" s="44">
        <v>336600</v>
      </c>
      <c r="Q30" s="44" t="s">
        <v>61</v>
      </c>
      <c r="S30" s="44"/>
    </row>
    <row r="31" spans="3:19" ht="15.6" x14ac:dyDescent="0.3">
      <c r="C31" s="48" t="s">
        <v>8</v>
      </c>
      <c r="D31" s="49">
        <v>38</v>
      </c>
      <c r="E31" s="50" t="s">
        <v>16</v>
      </c>
      <c r="F31" s="51">
        <v>10000</v>
      </c>
      <c r="G31" s="51"/>
      <c r="H31" s="52"/>
      <c r="I31" s="53"/>
      <c r="J31" s="54"/>
      <c r="K31" s="54"/>
      <c r="L31" s="45" t="str">
        <f>+IF(AND(Tabla22[[#This Row],[Descuento]]=N31,Tabla22[[#This Row],[Descuento en monedas]]=O31,Tabla22[[#This Row],[Precio Final]]=P31,Tabla22[[#This Row],[Calificación]]=Q31),"✔","❌")</f>
        <v>❌</v>
      </c>
      <c r="N31" s="44" t="s">
        <v>56</v>
      </c>
      <c r="O31" s="44">
        <v>38000</v>
      </c>
      <c r="P31" s="44">
        <v>342000</v>
      </c>
      <c r="Q31" s="44" t="s">
        <v>61</v>
      </c>
      <c r="S31" s="44"/>
    </row>
    <row r="32" spans="3:19" ht="15.6" x14ac:dyDescent="0.3">
      <c r="C32" s="48" t="s">
        <v>8</v>
      </c>
      <c r="D32" s="49">
        <v>41</v>
      </c>
      <c r="E32" s="50" t="s">
        <v>17</v>
      </c>
      <c r="F32" s="51">
        <v>10000</v>
      </c>
      <c r="G32" s="51"/>
      <c r="H32" s="52"/>
      <c r="I32" s="53"/>
      <c r="J32" s="54"/>
      <c r="K32" s="54"/>
      <c r="L32" s="45" t="str">
        <f>+IF(AND(Tabla22[[#This Row],[Descuento]]=N32,Tabla22[[#This Row],[Descuento en monedas]]=O32,Tabla22[[#This Row],[Precio Final]]=P32,Tabla22[[#This Row],[Calificación]]=Q32),"✔","❌")</f>
        <v>❌</v>
      </c>
      <c r="N32" s="44" t="s">
        <v>56</v>
      </c>
      <c r="O32" s="44">
        <v>41000</v>
      </c>
      <c r="P32" s="44">
        <v>369000</v>
      </c>
      <c r="Q32" s="44" t="s">
        <v>61</v>
      </c>
      <c r="S32" s="44"/>
    </row>
    <row r="33" spans="3:19" ht="15.6" x14ac:dyDescent="0.3">
      <c r="C33" s="48" t="s">
        <v>8</v>
      </c>
      <c r="D33" s="49">
        <v>54</v>
      </c>
      <c r="E33" s="50" t="s">
        <v>18</v>
      </c>
      <c r="F33" s="51">
        <v>5000</v>
      </c>
      <c r="G33" s="51"/>
      <c r="H33" s="52"/>
      <c r="I33" s="53"/>
      <c r="J33" s="54"/>
      <c r="K33" s="54"/>
      <c r="L33" s="45" t="str">
        <f>+IF(AND(Tabla22[[#This Row],[Descuento]]=N33,Tabla22[[#This Row],[Descuento en monedas]]=O33,Tabla22[[#This Row],[Precio Final]]=P33,Tabla22[[#This Row],[Calificación]]=Q33),"✔","❌")</f>
        <v>❌</v>
      </c>
      <c r="N33" s="44" t="s">
        <v>56</v>
      </c>
      <c r="O33" s="44">
        <v>27000</v>
      </c>
      <c r="P33" s="44">
        <v>243000</v>
      </c>
      <c r="Q33" s="44" t="s">
        <v>60</v>
      </c>
      <c r="S33" s="44"/>
    </row>
    <row r="34" spans="3:19" ht="15.6" x14ac:dyDescent="0.3">
      <c r="C34" s="48" t="s">
        <v>9</v>
      </c>
      <c r="D34" s="49">
        <v>44</v>
      </c>
      <c r="E34" s="50" t="s">
        <v>14</v>
      </c>
      <c r="F34" s="51">
        <v>8000</v>
      </c>
      <c r="G34" s="51"/>
      <c r="H34" s="52"/>
      <c r="I34" s="53"/>
      <c r="J34" s="54"/>
      <c r="K34" s="54"/>
      <c r="L34" s="45" t="str">
        <f>+IF(AND(Tabla22[[#This Row],[Descuento]]=N34,Tabla22[[#This Row],[Descuento en monedas]]=O34,Tabla22[[#This Row],[Precio Final]]=P34,Tabla22[[#This Row],[Calificación]]=Q34),"✔","❌")</f>
        <v>❌</v>
      </c>
      <c r="N34" s="44" t="s">
        <v>56</v>
      </c>
      <c r="O34" s="44">
        <v>35200</v>
      </c>
      <c r="P34" s="44">
        <v>316800</v>
      </c>
      <c r="Q34" s="44" t="s">
        <v>61</v>
      </c>
      <c r="S34" s="44"/>
    </row>
    <row r="35" spans="3:19" ht="15.6" x14ac:dyDescent="0.3">
      <c r="C35" s="48" t="s">
        <v>9</v>
      </c>
      <c r="D35" s="49">
        <v>54</v>
      </c>
      <c r="E35" s="50" t="s">
        <v>15</v>
      </c>
      <c r="F35" s="51">
        <v>17000</v>
      </c>
      <c r="G35" s="51"/>
      <c r="H35" s="52"/>
      <c r="I35" s="53"/>
      <c r="J35" s="54"/>
      <c r="K35" s="54"/>
      <c r="L35" s="45" t="str">
        <f>+IF(AND(Tabla22[[#This Row],[Descuento]]=N35,Tabla22[[#This Row],[Descuento en monedas]]=O35,Tabla22[[#This Row],[Precio Final]]=P35,Tabla22[[#This Row],[Calificación]]=Q35),"✔","❌")</f>
        <v>❌</v>
      </c>
      <c r="N35" s="44" t="s">
        <v>56</v>
      </c>
      <c r="O35" s="44">
        <v>91800</v>
      </c>
      <c r="P35" s="44">
        <v>826200</v>
      </c>
      <c r="Q35" s="44" t="s">
        <v>62</v>
      </c>
      <c r="S35" s="44"/>
    </row>
    <row r="36" spans="3:19" ht="15.6" x14ac:dyDescent="0.3">
      <c r="C36" s="48" t="s">
        <v>9</v>
      </c>
      <c r="D36" s="49">
        <v>35</v>
      </c>
      <c r="E36" s="50" t="s">
        <v>16</v>
      </c>
      <c r="F36" s="51">
        <v>10000</v>
      </c>
      <c r="G36" s="51"/>
      <c r="H36" s="52"/>
      <c r="I36" s="53"/>
      <c r="J36" s="54"/>
      <c r="K36" s="54"/>
      <c r="L36" s="45" t="str">
        <f>+IF(AND(Tabla22[[#This Row],[Descuento]]=N36,Tabla22[[#This Row],[Descuento en monedas]]=O36,Tabla22[[#This Row],[Precio Final]]=P36,Tabla22[[#This Row],[Calificación]]=Q36),"✔","❌")</f>
        <v>❌</v>
      </c>
      <c r="N36" s="44" t="s">
        <v>56</v>
      </c>
      <c r="O36" s="44">
        <v>35000</v>
      </c>
      <c r="P36" s="44">
        <v>315000</v>
      </c>
      <c r="Q36" s="44" t="s">
        <v>61</v>
      </c>
      <c r="S36" s="44"/>
    </row>
    <row r="37" spans="3:19" ht="15.6" x14ac:dyDescent="0.3">
      <c r="C37" s="48" t="s">
        <v>9</v>
      </c>
      <c r="D37" s="49">
        <v>56</v>
      </c>
      <c r="E37" s="50" t="s">
        <v>17</v>
      </c>
      <c r="F37" s="51">
        <v>10000</v>
      </c>
      <c r="G37" s="51"/>
      <c r="H37" s="52"/>
      <c r="I37" s="53"/>
      <c r="J37" s="54"/>
      <c r="K37" s="54"/>
      <c r="L37" s="45" t="str">
        <f>+IF(AND(Tabla22[[#This Row],[Descuento]]=N37,Tabla22[[#This Row],[Descuento en monedas]]=O37,Tabla22[[#This Row],[Precio Final]]=P37,Tabla22[[#This Row],[Calificación]]=Q37),"✔","❌")</f>
        <v>❌</v>
      </c>
      <c r="N37" s="44" t="s">
        <v>56</v>
      </c>
      <c r="O37" s="44">
        <v>56000</v>
      </c>
      <c r="P37" s="44">
        <v>504000</v>
      </c>
      <c r="Q37" s="44" t="s">
        <v>62</v>
      </c>
      <c r="S37" s="44"/>
    </row>
    <row r="38" spans="3:19" ht="15.6" x14ac:dyDescent="0.3">
      <c r="C38" s="48" t="s">
        <v>9</v>
      </c>
      <c r="D38" s="49">
        <v>21</v>
      </c>
      <c r="E38" s="50" t="s">
        <v>18</v>
      </c>
      <c r="F38" s="51">
        <v>5000</v>
      </c>
      <c r="G38" s="51"/>
      <c r="H38" s="52"/>
      <c r="I38" s="53"/>
      <c r="J38" s="54"/>
      <c r="K38" s="54"/>
      <c r="L38" s="45" t="str">
        <f>+IF(AND(Tabla22[[#This Row],[Descuento]]=N38,Tabla22[[#This Row],[Descuento en monedas]]=O38,Tabla22[[#This Row],[Precio Final]]=P38,Tabla22[[#This Row],[Calificación]]=Q38),"✔","❌")</f>
        <v>❌</v>
      </c>
      <c r="N38" s="44" t="s">
        <v>55</v>
      </c>
      <c r="O38" s="44">
        <v>0</v>
      </c>
      <c r="P38" s="44">
        <v>105000</v>
      </c>
      <c r="Q38" s="44" t="s">
        <v>60</v>
      </c>
      <c r="S38" s="44"/>
    </row>
    <row r="39" spans="3:19" ht="15.6" x14ac:dyDescent="0.3">
      <c r="C39" s="48" t="s">
        <v>10</v>
      </c>
      <c r="D39" s="49">
        <v>51</v>
      </c>
      <c r="E39" s="50" t="s">
        <v>14</v>
      </c>
      <c r="F39" s="51">
        <v>8000</v>
      </c>
      <c r="G39" s="51"/>
      <c r="H39" s="52"/>
      <c r="I39" s="53"/>
      <c r="J39" s="54"/>
      <c r="K39" s="54"/>
      <c r="L39" s="45" t="str">
        <f>+IF(AND(Tabla22[[#This Row],[Descuento]]=N39,Tabla22[[#This Row],[Descuento en monedas]]=O39,Tabla22[[#This Row],[Precio Final]]=P39,Tabla22[[#This Row],[Calificación]]=Q39),"✔","❌")</f>
        <v>❌</v>
      </c>
      <c r="N39" s="44" t="s">
        <v>56</v>
      </c>
      <c r="O39" s="44">
        <v>40800</v>
      </c>
      <c r="P39" s="44">
        <v>367200</v>
      </c>
      <c r="Q39" s="44" t="s">
        <v>61</v>
      </c>
      <c r="S39" s="44"/>
    </row>
    <row r="40" spans="3:19" ht="15.6" x14ac:dyDescent="0.3">
      <c r="C40" s="48" t="s">
        <v>10</v>
      </c>
      <c r="D40" s="49">
        <v>22</v>
      </c>
      <c r="E40" s="50" t="s">
        <v>15</v>
      </c>
      <c r="F40" s="51">
        <v>17000</v>
      </c>
      <c r="G40" s="51"/>
      <c r="H40" s="52"/>
      <c r="I40" s="53"/>
      <c r="J40" s="54"/>
      <c r="K40" s="54"/>
      <c r="L40" s="45" t="str">
        <f>+IF(AND(Tabla22[[#This Row],[Descuento]]=N40,Tabla22[[#This Row],[Descuento en monedas]]=O40,Tabla22[[#This Row],[Precio Final]]=P40,Tabla22[[#This Row],[Calificación]]=Q40),"✔","❌")</f>
        <v>❌</v>
      </c>
      <c r="N40" s="44" t="s">
        <v>56</v>
      </c>
      <c r="O40" s="44">
        <v>37400</v>
      </c>
      <c r="P40" s="44">
        <v>336600</v>
      </c>
      <c r="Q40" s="44" t="s">
        <v>61</v>
      </c>
      <c r="S40" s="44"/>
    </row>
    <row r="41" spans="3:19" ht="15.6" x14ac:dyDescent="0.3">
      <c r="C41" s="48" t="s">
        <v>10</v>
      </c>
      <c r="D41" s="49">
        <v>45</v>
      </c>
      <c r="E41" s="50" t="s">
        <v>16</v>
      </c>
      <c r="F41" s="51">
        <v>10000</v>
      </c>
      <c r="G41" s="51"/>
      <c r="H41" s="52"/>
      <c r="I41" s="53"/>
      <c r="J41" s="54"/>
      <c r="K41" s="54"/>
      <c r="L41" s="45" t="str">
        <f>+IF(AND(Tabla22[[#This Row],[Descuento]]=N41,Tabla22[[#This Row],[Descuento en monedas]]=O41,Tabla22[[#This Row],[Precio Final]]=P41,Tabla22[[#This Row],[Calificación]]=Q41),"✔","❌")</f>
        <v>❌</v>
      </c>
      <c r="N41" s="44" t="s">
        <v>56</v>
      </c>
      <c r="O41" s="44">
        <v>45000</v>
      </c>
      <c r="P41" s="44">
        <v>405000</v>
      </c>
      <c r="Q41" s="44" t="s">
        <v>61</v>
      </c>
      <c r="S41" s="44"/>
    </row>
    <row r="42" spans="3:19" ht="15.6" x14ac:dyDescent="0.3">
      <c r="C42" s="48" t="s">
        <v>10</v>
      </c>
      <c r="D42" s="49">
        <v>22</v>
      </c>
      <c r="E42" s="50" t="s">
        <v>17</v>
      </c>
      <c r="F42" s="51">
        <v>10000</v>
      </c>
      <c r="G42" s="51"/>
      <c r="H42" s="52"/>
      <c r="I42" s="53"/>
      <c r="J42" s="54"/>
      <c r="K42" s="54"/>
      <c r="L42" s="45" t="str">
        <f>+IF(AND(Tabla22[[#This Row],[Descuento]]=N42,Tabla22[[#This Row],[Descuento en monedas]]=O42,Tabla22[[#This Row],[Precio Final]]=P42,Tabla22[[#This Row],[Calificación]]=Q42),"✔","❌")</f>
        <v>❌</v>
      </c>
      <c r="N42" s="44" t="s">
        <v>56</v>
      </c>
      <c r="O42" s="44">
        <v>22000</v>
      </c>
      <c r="P42" s="44">
        <v>198000</v>
      </c>
      <c r="Q42" s="44" t="s">
        <v>60</v>
      </c>
      <c r="S42" s="44"/>
    </row>
    <row r="43" spans="3:19" ht="15.6" x14ac:dyDescent="0.3">
      <c r="C43" s="48" t="s">
        <v>10</v>
      </c>
      <c r="D43" s="49">
        <v>40</v>
      </c>
      <c r="E43" s="50" t="s">
        <v>18</v>
      </c>
      <c r="F43" s="51">
        <v>5000</v>
      </c>
      <c r="G43" s="51"/>
      <c r="H43" s="52"/>
      <c r="I43" s="53"/>
      <c r="J43" s="54"/>
      <c r="K43" s="54"/>
      <c r="L43" s="45" t="str">
        <f>+IF(AND(Tabla22[[#This Row],[Descuento]]=N43,Tabla22[[#This Row],[Descuento en monedas]]=O43,Tabla22[[#This Row],[Precio Final]]=P43,Tabla22[[#This Row],[Calificación]]=Q43),"✔","❌")</f>
        <v>❌</v>
      </c>
      <c r="N43" s="44" t="s">
        <v>55</v>
      </c>
      <c r="O43" s="44">
        <v>0</v>
      </c>
      <c r="P43" s="44">
        <v>200000</v>
      </c>
      <c r="Q43" s="44" t="s">
        <v>60</v>
      </c>
      <c r="S43" s="44"/>
    </row>
    <row r="44" spans="3:19" ht="15.6" x14ac:dyDescent="0.3">
      <c r="C44" s="48" t="s">
        <v>11</v>
      </c>
      <c r="D44" s="49">
        <v>33</v>
      </c>
      <c r="E44" s="50" t="s">
        <v>14</v>
      </c>
      <c r="F44" s="51">
        <v>8000</v>
      </c>
      <c r="G44" s="51"/>
      <c r="H44" s="52"/>
      <c r="I44" s="53"/>
      <c r="J44" s="54"/>
      <c r="K44" s="54"/>
      <c r="L44" s="45" t="str">
        <f>+IF(AND(Tabla22[[#This Row],[Descuento]]=N44,Tabla22[[#This Row],[Descuento en monedas]]=O44,Tabla22[[#This Row],[Precio Final]]=P44,Tabla22[[#This Row],[Calificación]]=Q44),"✔","❌")</f>
        <v>❌</v>
      </c>
      <c r="N44" s="44" t="s">
        <v>56</v>
      </c>
      <c r="O44" s="44">
        <v>26400</v>
      </c>
      <c r="P44" s="44">
        <v>237600</v>
      </c>
      <c r="Q44" s="44" t="s">
        <v>60</v>
      </c>
      <c r="S44" s="44"/>
    </row>
    <row r="45" spans="3:19" ht="15.6" x14ac:dyDescent="0.3">
      <c r="C45" s="48" t="s">
        <v>11</v>
      </c>
      <c r="D45" s="49">
        <v>54</v>
      </c>
      <c r="E45" s="50" t="s">
        <v>15</v>
      </c>
      <c r="F45" s="51">
        <v>17000</v>
      </c>
      <c r="G45" s="51"/>
      <c r="H45" s="52"/>
      <c r="I45" s="53"/>
      <c r="J45" s="54"/>
      <c r="K45" s="54"/>
      <c r="L45" s="45" t="str">
        <f>+IF(AND(Tabla22[[#This Row],[Descuento]]=N45,Tabla22[[#This Row],[Descuento en monedas]]=O45,Tabla22[[#This Row],[Precio Final]]=P45,Tabla22[[#This Row],[Calificación]]=Q45),"✔","❌")</f>
        <v>❌</v>
      </c>
      <c r="N45" s="44" t="s">
        <v>56</v>
      </c>
      <c r="O45" s="44">
        <v>91800</v>
      </c>
      <c r="P45" s="44">
        <v>826200</v>
      </c>
      <c r="Q45" s="44" t="s">
        <v>62</v>
      </c>
      <c r="S45" s="44"/>
    </row>
    <row r="46" spans="3:19" ht="15.6" x14ac:dyDescent="0.3">
      <c r="C46" s="48" t="s">
        <v>11</v>
      </c>
      <c r="D46" s="49">
        <v>50</v>
      </c>
      <c r="E46" s="50" t="s">
        <v>16</v>
      </c>
      <c r="F46" s="51">
        <v>10000</v>
      </c>
      <c r="G46" s="51"/>
      <c r="H46" s="52"/>
      <c r="I46" s="53"/>
      <c r="J46" s="54"/>
      <c r="K46" s="54"/>
      <c r="L46" s="45" t="str">
        <f>+IF(AND(Tabla22[[#This Row],[Descuento]]=N46,Tabla22[[#This Row],[Descuento en monedas]]=O46,Tabla22[[#This Row],[Precio Final]]=P46,Tabla22[[#This Row],[Calificación]]=Q46),"✔","❌")</f>
        <v>❌</v>
      </c>
      <c r="N46" s="44" t="s">
        <v>56</v>
      </c>
      <c r="O46" s="44">
        <v>50000</v>
      </c>
      <c r="P46" s="44">
        <v>450000</v>
      </c>
      <c r="Q46" s="44" t="s">
        <v>61</v>
      </c>
      <c r="S46" s="44"/>
    </row>
    <row r="47" spans="3:19" ht="15.6" x14ac:dyDescent="0.3">
      <c r="C47" s="48" t="s">
        <v>11</v>
      </c>
      <c r="D47" s="49">
        <v>32</v>
      </c>
      <c r="E47" s="50" t="s">
        <v>17</v>
      </c>
      <c r="F47" s="51">
        <v>10000</v>
      </c>
      <c r="G47" s="51"/>
      <c r="H47" s="52"/>
      <c r="I47" s="53"/>
      <c r="J47" s="54"/>
      <c r="K47" s="54"/>
      <c r="L47" s="45" t="str">
        <f>+IF(AND(Tabla22[[#This Row],[Descuento]]=N47,Tabla22[[#This Row],[Descuento en monedas]]=O47,Tabla22[[#This Row],[Precio Final]]=P47,Tabla22[[#This Row],[Calificación]]=Q47),"✔","❌")</f>
        <v>❌</v>
      </c>
      <c r="N47" s="44" t="s">
        <v>56</v>
      </c>
      <c r="O47" s="44">
        <v>32000</v>
      </c>
      <c r="P47" s="44">
        <v>288000</v>
      </c>
      <c r="Q47" s="44" t="s">
        <v>60</v>
      </c>
      <c r="S47" s="44"/>
    </row>
    <row r="48" spans="3:19" ht="15.6" x14ac:dyDescent="0.3">
      <c r="C48" s="48" t="s">
        <v>11</v>
      </c>
      <c r="D48" s="49">
        <v>65</v>
      </c>
      <c r="E48" s="50" t="s">
        <v>18</v>
      </c>
      <c r="F48" s="51">
        <v>5000</v>
      </c>
      <c r="G48" s="51"/>
      <c r="H48" s="52"/>
      <c r="I48" s="53"/>
      <c r="J48" s="54"/>
      <c r="K48" s="54"/>
      <c r="L48" s="45" t="str">
        <f>+IF(AND(Tabla22[[#This Row],[Descuento]]=N48,Tabla22[[#This Row],[Descuento en monedas]]=O48,Tabla22[[#This Row],[Precio Final]]=P48,Tabla22[[#This Row],[Calificación]]=Q48),"✔","❌")</f>
        <v>❌</v>
      </c>
      <c r="N48" s="44" t="s">
        <v>56</v>
      </c>
      <c r="O48" s="44">
        <v>32500</v>
      </c>
      <c r="P48" s="44">
        <v>292500</v>
      </c>
      <c r="Q48" s="44" t="s">
        <v>60</v>
      </c>
      <c r="S48" s="44"/>
    </row>
    <row r="49" spans="3:19" ht="15.6" x14ac:dyDescent="0.3">
      <c r="C49" s="48" t="s">
        <v>12</v>
      </c>
      <c r="D49" s="49">
        <v>40</v>
      </c>
      <c r="E49" s="50" t="s">
        <v>14</v>
      </c>
      <c r="F49" s="51">
        <v>8000</v>
      </c>
      <c r="G49" s="51"/>
      <c r="H49" s="52"/>
      <c r="I49" s="53"/>
      <c r="J49" s="54"/>
      <c r="K49" s="54"/>
      <c r="L49" s="45" t="str">
        <f>+IF(AND(Tabla22[[#This Row],[Descuento]]=N49,Tabla22[[#This Row],[Descuento en monedas]]=O49,Tabla22[[#This Row],[Precio Final]]=P49,Tabla22[[#This Row],[Calificación]]=Q49),"✔","❌")</f>
        <v>❌</v>
      </c>
      <c r="N49" s="44" t="s">
        <v>56</v>
      </c>
      <c r="O49" s="44">
        <v>32000</v>
      </c>
      <c r="P49" s="44">
        <v>288000</v>
      </c>
      <c r="Q49" s="44" t="s">
        <v>60</v>
      </c>
      <c r="S49" s="44"/>
    </row>
    <row r="50" spans="3:19" ht="15.6" x14ac:dyDescent="0.3">
      <c r="C50" s="48" t="s">
        <v>12</v>
      </c>
      <c r="D50" s="49">
        <v>41</v>
      </c>
      <c r="E50" s="50" t="s">
        <v>15</v>
      </c>
      <c r="F50" s="51">
        <v>17000</v>
      </c>
      <c r="G50" s="51"/>
      <c r="H50" s="52"/>
      <c r="I50" s="53"/>
      <c r="J50" s="54"/>
      <c r="K50" s="54"/>
      <c r="L50" s="45" t="str">
        <f>+IF(AND(Tabla22[[#This Row],[Descuento]]=N50,Tabla22[[#This Row],[Descuento en monedas]]=O50,Tabla22[[#This Row],[Precio Final]]=P50,Tabla22[[#This Row],[Calificación]]=Q50),"✔","❌")</f>
        <v>❌</v>
      </c>
      <c r="N50" s="44" t="s">
        <v>56</v>
      </c>
      <c r="O50" s="44">
        <v>69700</v>
      </c>
      <c r="P50" s="44">
        <v>627300</v>
      </c>
      <c r="Q50" s="44" t="s">
        <v>62</v>
      </c>
      <c r="S50" s="44"/>
    </row>
    <row r="51" spans="3:19" ht="15.6" x14ac:dyDescent="0.3">
      <c r="C51" s="48" t="s">
        <v>12</v>
      </c>
      <c r="D51" s="49">
        <v>43</v>
      </c>
      <c r="E51" s="50" t="s">
        <v>16</v>
      </c>
      <c r="F51" s="51">
        <v>10000</v>
      </c>
      <c r="G51" s="51"/>
      <c r="H51" s="52"/>
      <c r="I51" s="53"/>
      <c r="J51" s="54"/>
      <c r="K51" s="54"/>
      <c r="L51" s="45" t="str">
        <f>+IF(AND(Tabla22[[#This Row],[Descuento]]=N51,Tabla22[[#This Row],[Descuento en monedas]]=O51,Tabla22[[#This Row],[Precio Final]]=P51,Tabla22[[#This Row],[Calificación]]=Q51),"✔","❌")</f>
        <v>❌</v>
      </c>
      <c r="N51" s="44" t="s">
        <v>56</v>
      </c>
      <c r="O51" s="44">
        <v>43000</v>
      </c>
      <c r="P51" s="44">
        <v>387000</v>
      </c>
      <c r="Q51" s="44" t="s">
        <v>61</v>
      </c>
      <c r="S51" s="44"/>
    </row>
    <row r="52" spans="3:19" ht="15.6" x14ac:dyDescent="0.3">
      <c r="C52" s="48" t="s">
        <v>12</v>
      </c>
      <c r="D52" s="49">
        <v>35</v>
      </c>
      <c r="E52" s="50" t="s">
        <v>17</v>
      </c>
      <c r="F52" s="51">
        <v>10000</v>
      </c>
      <c r="G52" s="51"/>
      <c r="H52" s="52"/>
      <c r="I52" s="53"/>
      <c r="J52" s="54"/>
      <c r="K52" s="54"/>
      <c r="L52" s="45" t="str">
        <f>+IF(AND(Tabla22[[#This Row],[Descuento]]=N52,Tabla22[[#This Row],[Descuento en monedas]]=O52,Tabla22[[#This Row],[Precio Final]]=P52,Tabla22[[#This Row],[Calificación]]=Q52),"✔","❌")</f>
        <v>❌</v>
      </c>
      <c r="N52" s="44" t="s">
        <v>56</v>
      </c>
      <c r="O52" s="44">
        <v>35000</v>
      </c>
      <c r="P52" s="44">
        <v>315000</v>
      </c>
      <c r="Q52" s="44" t="s">
        <v>61</v>
      </c>
      <c r="S52" s="44"/>
    </row>
    <row r="53" spans="3:19" ht="15.6" x14ac:dyDescent="0.3">
      <c r="C53" s="48" t="s">
        <v>12</v>
      </c>
      <c r="D53" s="49">
        <v>21</v>
      </c>
      <c r="E53" s="50" t="s">
        <v>18</v>
      </c>
      <c r="F53" s="51">
        <v>5000</v>
      </c>
      <c r="G53" s="51"/>
      <c r="H53" s="52"/>
      <c r="I53" s="53"/>
      <c r="J53" s="54"/>
      <c r="K53" s="54"/>
      <c r="L53" s="45" t="str">
        <f>+IF(AND(Tabla22[[#This Row],[Descuento]]=N53,Tabla22[[#This Row],[Descuento en monedas]]=O53,Tabla22[[#This Row],[Precio Final]]=P53,Tabla22[[#This Row],[Calificación]]=Q53),"✔","❌")</f>
        <v>❌</v>
      </c>
      <c r="N53" s="44" t="s">
        <v>55</v>
      </c>
      <c r="O53" s="44">
        <v>0</v>
      </c>
      <c r="P53" s="44">
        <v>105000</v>
      </c>
      <c r="Q53" s="44" t="s">
        <v>60</v>
      </c>
      <c r="S53" s="44"/>
    </row>
    <row r="54" spans="3:19" ht="15.6" x14ac:dyDescent="0.3">
      <c r="C54" s="48" t="s">
        <v>13</v>
      </c>
      <c r="D54" s="49">
        <v>55</v>
      </c>
      <c r="E54" s="50" t="s">
        <v>14</v>
      </c>
      <c r="F54" s="51">
        <v>8000</v>
      </c>
      <c r="G54" s="51"/>
      <c r="H54" s="52"/>
      <c r="I54" s="53"/>
      <c r="J54" s="54"/>
      <c r="K54" s="54"/>
      <c r="L54" s="45" t="str">
        <f>+IF(AND(Tabla22[[#This Row],[Descuento]]=N54,Tabla22[[#This Row],[Descuento en monedas]]=O54,Tabla22[[#This Row],[Precio Final]]=P54,Tabla22[[#This Row],[Calificación]]=Q54),"✔","❌")</f>
        <v>❌</v>
      </c>
      <c r="N54" s="44" t="s">
        <v>56</v>
      </c>
      <c r="O54" s="44">
        <v>44000</v>
      </c>
      <c r="P54" s="44">
        <v>396000</v>
      </c>
      <c r="Q54" s="44" t="s">
        <v>61</v>
      </c>
      <c r="S54" s="44"/>
    </row>
    <row r="55" spans="3:19" ht="15.6" x14ac:dyDescent="0.3">
      <c r="C55" s="48" t="s">
        <v>13</v>
      </c>
      <c r="D55" s="49">
        <v>42</v>
      </c>
      <c r="E55" s="50" t="s">
        <v>15</v>
      </c>
      <c r="F55" s="51">
        <v>17000</v>
      </c>
      <c r="G55" s="51"/>
      <c r="H55" s="52"/>
      <c r="I55" s="53"/>
      <c r="J55" s="54"/>
      <c r="K55" s="54"/>
      <c r="L55" s="45" t="str">
        <f>+IF(AND(Tabla22[[#This Row],[Descuento]]=N55,Tabla22[[#This Row],[Descuento en monedas]]=O55,Tabla22[[#This Row],[Precio Final]]=P55,Tabla22[[#This Row],[Calificación]]=Q55),"✔","❌")</f>
        <v>❌</v>
      </c>
      <c r="N55" s="44" t="s">
        <v>56</v>
      </c>
      <c r="O55" s="44">
        <v>71400</v>
      </c>
      <c r="P55" s="44">
        <v>642600</v>
      </c>
      <c r="Q55" s="44" t="s">
        <v>62</v>
      </c>
      <c r="S55" s="44"/>
    </row>
    <row r="56" spans="3:19" ht="15.6" x14ac:dyDescent="0.3">
      <c r="C56" s="48" t="s">
        <v>13</v>
      </c>
      <c r="D56" s="49">
        <v>55</v>
      </c>
      <c r="E56" s="50" t="s">
        <v>16</v>
      </c>
      <c r="F56" s="51">
        <v>10000</v>
      </c>
      <c r="G56" s="51"/>
      <c r="H56" s="52"/>
      <c r="I56" s="53"/>
      <c r="J56" s="54"/>
      <c r="K56" s="54"/>
      <c r="L56" s="45" t="str">
        <f>+IF(AND(Tabla22[[#This Row],[Descuento]]=N56,Tabla22[[#This Row],[Descuento en monedas]]=O56,Tabla22[[#This Row],[Precio Final]]=P56,Tabla22[[#This Row],[Calificación]]=Q56),"✔","❌")</f>
        <v>❌</v>
      </c>
      <c r="N56" s="44" t="s">
        <v>56</v>
      </c>
      <c r="O56" s="44">
        <v>55000</v>
      </c>
      <c r="P56" s="44">
        <v>495000</v>
      </c>
      <c r="Q56" s="44" t="s">
        <v>61</v>
      </c>
      <c r="S56" s="44"/>
    </row>
    <row r="57" spans="3:19" ht="15.6" x14ac:dyDescent="0.3">
      <c r="C57" s="48" t="s">
        <v>13</v>
      </c>
      <c r="D57" s="49">
        <v>34</v>
      </c>
      <c r="E57" s="50" t="s">
        <v>17</v>
      </c>
      <c r="F57" s="51">
        <v>10000</v>
      </c>
      <c r="G57" s="51"/>
      <c r="H57" s="52"/>
      <c r="I57" s="53"/>
      <c r="J57" s="54"/>
      <c r="K57" s="54"/>
      <c r="L57" s="45" t="str">
        <f>+IF(AND(Tabla22[[#This Row],[Descuento]]=N57,Tabla22[[#This Row],[Descuento en monedas]]=O57,Tabla22[[#This Row],[Precio Final]]=P57,Tabla22[[#This Row],[Calificación]]=Q57),"✔","❌")</f>
        <v>❌</v>
      </c>
      <c r="N57" s="44" t="s">
        <v>56</v>
      </c>
      <c r="O57" s="44">
        <v>34000</v>
      </c>
      <c r="P57" s="44">
        <v>306000</v>
      </c>
      <c r="Q57" s="44" t="s">
        <v>61</v>
      </c>
      <c r="S57" s="44"/>
    </row>
    <row r="58" spans="3:19" ht="15.6" x14ac:dyDescent="0.3">
      <c r="C58" s="48" t="s">
        <v>13</v>
      </c>
      <c r="D58" s="49">
        <v>25</v>
      </c>
      <c r="E58" s="50" t="s">
        <v>18</v>
      </c>
      <c r="F58" s="51">
        <v>5000</v>
      </c>
      <c r="G58" s="51"/>
      <c r="H58" s="52"/>
      <c r="I58" s="53"/>
      <c r="J58" s="54"/>
      <c r="K58" s="54"/>
      <c r="L58" s="45" t="str">
        <f>+IF(AND(Tabla22[[#This Row],[Descuento]]=N58,Tabla22[[#This Row],[Descuento en monedas]]=O58,Tabla22[[#This Row],[Precio Final]]=P58,Tabla22[[#This Row],[Calificación]]=Q58),"✔","❌")</f>
        <v>❌</v>
      </c>
      <c r="N58" s="44" t="s">
        <v>55</v>
      </c>
      <c r="O58" s="44">
        <v>0</v>
      </c>
      <c r="P58" s="44">
        <v>125000</v>
      </c>
      <c r="Q58" s="44" t="s">
        <v>60</v>
      </c>
      <c r="S58" s="44"/>
    </row>
    <row r="59" spans="3:19" x14ac:dyDescent="0.3">
      <c r="D59" s="3"/>
      <c r="E59" s="3"/>
      <c r="F59" s="4"/>
      <c r="G59" s="4"/>
      <c r="H59" s="4"/>
      <c r="I59" s="4"/>
      <c r="J59" s="4"/>
    </row>
    <row r="60" spans="3:19" x14ac:dyDescent="0.3">
      <c r="D60" s="3"/>
      <c r="E60" s="3"/>
      <c r="F60" s="4"/>
      <c r="G60" s="4"/>
      <c r="H60" s="4"/>
      <c r="I60" s="4"/>
      <c r="J60" s="4"/>
    </row>
    <row r="61" spans="3:19" x14ac:dyDescent="0.3">
      <c r="D61" s="3"/>
      <c r="E61" s="3"/>
      <c r="F61" s="4"/>
      <c r="G61" s="4"/>
      <c r="H61" s="4"/>
      <c r="I61" s="4"/>
      <c r="J61" s="4"/>
    </row>
    <row r="62" spans="3:19" x14ac:dyDescent="0.3">
      <c r="D62" s="3"/>
      <c r="E62" s="3"/>
      <c r="F62" s="4"/>
      <c r="G62" s="4"/>
      <c r="H62" s="4"/>
      <c r="I62" s="4"/>
      <c r="J62" s="4"/>
    </row>
    <row r="63" spans="3:19" x14ac:dyDescent="0.3">
      <c r="D63" s="3"/>
      <c r="E63" s="3"/>
      <c r="F63" s="4"/>
      <c r="G63" s="4"/>
      <c r="H63" s="4"/>
      <c r="I63" s="4"/>
      <c r="J63" s="4"/>
    </row>
    <row r="64" spans="3:19" x14ac:dyDescent="0.3">
      <c r="D64" s="3"/>
      <c r="E64" s="3"/>
      <c r="F64" s="4"/>
      <c r="G64" s="4"/>
      <c r="H64" s="4"/>
      <c r="I64" s="4"/>
      <c r="J64" s="4"/>
    </row>
    <row r="65" spans="4:10" x14ac:dyDescent="0.3">
      <c r="D65" s="3"/>
      <c r="E65" s="3"/>
      <c r="F65" s="4"/>
      <c r="G65" s="4"/>
      <c r="H65" s="4"/>
      <c r="I65" s="4"/>
      <c r="J65" s="4"/>
    </row>
    <row r="66" spans="4:10" x14ac:dyDescent="0.3">
      <c r="D66" s="3"/>
      <c r="E66" s="3"/>
      <c r="F66" s="4"/>
      <c r="G66" s="4"/>
      <c r="H66" s="4"/>
      <c r="I66" s="4"/>
      <c r="J66" s="4"/>
    </row>
    <row r="67" spans="4:10" x14ac:dyDescent="0.3">
      <c r="D67" s="3"/>
      <c r="E67" s="3"/>
      <c r="F67" s="4"/>
      <c r="G67" s="4"/>
      <c r="H67" s="4"/>
      <c r="I67" s="4"/>
      <c r="J67" s="4"/>
    </row>
    <row r="68" spans="4:10" x14ac:dyDescent="0.3">
      <c r="D68" s="3"/>
      <c r="E68" s="3"/>
      <c r="F68" s="4"/>
      <c r="G68" s="4"/>
      <c r="H68" s="4"/>
      <c r="I68" s="4"/>
      <c r="J68" s="4"/>
    </row>
    <row r="69" spans="4:10" x14ac:dyDescent="0.3">
      <c r="D69" s="3"/>
      <c r="E69" s="3"/>
      <c r="F69" s="4"/>
      <c r="G69" s="4"/>
      <c r="H69" s="4"/>
      <c r="I69" s="4"/>
      <c r="J69" s="4"/>
    </row>
    <row r="70" spans="4:10" x14ac:dyDescent="0.3">
      <c r="D70" s="3"/>
      <c r="E70" s="3"/>
      <c r="F70" s="4"/>
      <c r="G70" s="4"/>
      <c r="H70" s="4"/>
      <c r="I70" s="4"/>
      <c r="J70" s="4"/>
    </row>
    <row r="71" spans="4:10" x14ac:dyDescent="0.3">
      <c r="D71" s="3"/>
      <c r="E71" s="3"/>
      <c r="F71" s="4"/>
      <c r="G71" s="4"/>
      <c r="H71" s="4"/>
      <c r="I71" s="4"/>
      <c r="J71" s="4"/>
    </row>
    <row r="72" spans="4:10" x14ac:dyDescent="0.3">
      <c r="D72" s="3"/>
      <c r="E72" s="3"/>
      <c r="F72" s="4"/>
      <c r="G72" s="4"/>
      <c r="H72" s="4"/>
      <c r="I72" s="4"/>
      <c r="J72" s="4"/>
    </row>
    <row r="73" spans="4:10" x14ac:dyDescent="0.3">
      <c r="D73" s="3"/>
      <c r="E73" s="3"/>
      <c r="F73" s="4"/>
      <c r="G73" s="4"/>
      <c r="H73" s="4"/>
      <c r="I73" s="4"/>
      <c r="J73" s="4"/>
    </row>
    <row r="74" spans="4:10" x14ac:dyDescent="0.3">
      <c r="D74" s="3"/>
      <c r="E74" s="3"/>
      <c r="F74" s="4"/>
      <c r="G74" s="4"/>
      <c r="H74" s="4"/>
      <c r="I74" s="4"/>
      <c r="J74" s="4"/>
    </row>
    <row r="75" spans="4:10" x14ac:dyDescent="0.3">
      <c r="D75" s="3"/>
      <c r="E75" s="3"/>
      <c r="F75" s="4"/>
      <c r="G75" s="4"/>
      <c r="H75" s="4"/>
      <c r="I75" s="4"/>
      <c r="J75" s="4"/>
    </row>
    <row r="76" spans="4:10" x14ac:dyDescent="0.3">
      <c r="D76" s="3"/>
      <c r="E76" s="3"/>
      <c r="F76" s="4"/>
      <c r="G76" s="4"/>
      <c r="H76" s="4"/>
      <c r="I76" s="4"/>
      <c r="J76" s="4"/>
    </row>
    <row r="77" spans="4:10" x14ac:dyDescent="0.3">
      <c r="D77" s="3"/>
      <c r="E77" s="3"/>
      <c r="F77" s="4"/>
      <c r="G77" s="4"/>
      <c r="H77" s="4"/>
      <c r="I77" s="4"/>
      <c r="J77" s="4"/>
    </row>
    <row r="78" spans="4:10" x14ac:dyDescent="0.3">
      <c r="D78" s="3"/>
      <c r="E78" s="3"/>
      <c r="F78" s="4"/>
      <c r="G78" s="4"/>
      <c r="H78" s="4"/>
      <c r="I78" s="4"/>
      <c r="J78" s="4"/>
    </row>
    <row r="79" spans="4:10" x14ac:dyDescent="0.3">
      <c r="D79" s="3"/>
      <c r="E79" s="3"/>
      <c r="F79" s="4"/>
      <c r="G79" s="4"/>
      <c r="H79" s="4"/>
      <c r="I79" s="4"/>
      <c r="J79" s="4"/>
    </row>
    <row r="80" spans="4: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row r="88" spans="4:10" x14ac:dyDescent="0.3">
      <c r="D88" s="3"/>
      <c r="E88" s="3"/>
      <c r="F88" s="4"/>
      <c r="G88" s="4"/>
      <c r="H88" s="4"/>
      <c r="I88" s="4"/>
      <c r="J88" s="4"/>
    </row>
    <row r="89" spans="4:10" x14ac:dyDescent="0.3">
      <c r="D89" s="3"/>
      <c r="E89" s="3"/>
      <c r="F89" s="4"/>
      <c r="G89" s="4"/>
      <c r="H89" s="4"/>
      <c r="I89" s="4"/>
      <c r="J89" s="4"/>
    </row>
    <row r="90" spans="4:10" x14ac:dyDescent="0.3">
      <c r="D90" s="3"/>
      <c r="E90" s="3"/>
      <c r="F90" s="4"/>
      <c r="G90" s="4"/>
      <c r="H90" s="4"/>
      <c r="I90" s="4"/>
      <c r="J90" s="4"/>
    </row>
    <row r="91" spans="4:10" x14ac:dyDescent="0.3">
      <c r="D91" s="3"/>
      <c r="E91" s="3"/>
      <c r="F91" s="4"/>
      <c r="G91" s="4"/>
      <c r="H91" s="4"/>
      <c r="I91" s="4"/>
      <c r="J91" s="4"/>
    </row>
  </sheetData>
  <sortState xmlns:xlrd2="http://schemas.microsoft.com/office/spreadsheetml/2017/richdata2" ref="S29:S58">
    <sortCondition descending="1" ref="S29:S58"/>
  </sortState>
  <dataConsolidate/>
  <mergeCells count="1">
    <mergeCell ref="C2:L6"/>
  </mergeCells>
  <conditionalFormatting sqref="L29:L58">
    <cfRule type="cellIs" dxfId="55" priority="1" operator="equal">
      <formula>"❌"</formula>
    </cfRule>
    <cfRule type="cellIs" dxfId="54" priority="2" operator="equal">
      <formula>"✔"</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BA9E-5801-4E77-AAD8-7ACB7C148C33}">
  <sheetPr>
    <tabColor rgb="FF009999"/>
  </sheetPr>
  <dimension ref="A2:S91"/>
  <sheetViews>
    <sheetView showGridLines="0" topLeftCell="A16" zoomScale="88" zoomScaleNormal="96" workbookViewId="0">
      <selection activeCell="H43" sqref="H43"/>
    </sheetView>
  </sheetViews>
  <sheetFormatPr baseColWidth="10" defaultRowHeight="14.4" x14ac:dyDescent="0.3"/>
  <cols>
    <col min="1" max="1" width="11.5546875" style="1"/>
    <col min="2" max="2" width="15.88671875" style="1" customWidth="1"/>
    <col min="3" max="3" width="10.88671875" style="1" bestFit="1" customWidth="1"/>
    <col min="4" max="4" width="15.77734375" style="1" bestFit="1" customWidth="1"/>
    <col min="5" max="5" width="15.33203125" style="1" bestFit="1" customWidth="1"/>
    <col min="6" max="6" width="22.21875" style="1" bestFit="1" customWidth="1"/>
    <col min="7" max="7" width="19" style="1" bestFit="1" customWidth="1"/>
    <col min="8" max="8" width="17.77734375" style="1" bestFit="1" customWidth="1"/>
    <col min="9" max="9" width="32.21875" style="1" bestFit="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x14ac:dyDescent="0.3">
      <c r="A2" s="2"/>
      <c r="B2" s="2"/>
      <c r="C2" s="87" t="s">
        <v>58</v>
      </c>
      <c r="D2" s="87"/>
      <c r="E2" s="87"/>
      <c r="F2" s="87"/>
      <c r="G2" s="87"/>
      <c r="H2" s="87"/>
      <c r="I2" s="87"/>
      <c r="J2" s="87"/>
      <c r="K2" s="87"/>
      <c r="L2" s="87"/>
    </row>
    <row r="3" spans="1:12" x14ac:dyDescent="0.3">
      <c r="A3" s="2"/>
      <c r="B3" s="2"/>
      <c r="C3" s="87"/>
      <c r="D3" s="87"/>
      <c r="E3" s="87"/>
      <c r="F3" s="87"/>
      <c r="G3" s="87"/>
      <c r="H3" s="87"/>
      <c r="I3" s="87"/>
      <c r="J3" s="87"/>
      <c r="K3" s="87"/>
      <c r="L3" s="87"/>
    </row>
    <row r="4" spans="1:12" x14ac:dyDescent="0.3">
      <c r="A4" s="2"/>
      <c r="B4" s="2"/>
      <c r="C4" s="87"/>
      <c r="D4" s="87"/>
      <c r="E4" s="87"/>
      <c r="F4" s="87"/>
      <c r="G4" s="87"/>
      <c r="H4" s="87"/>
      <c r="I4" s="87"/>
      <c r="J4" s="87"/>
      <c r="K4" s="87"/>
      <c r="L4" s="87"/>
    </row>
    <row r="5" spans="1:12" x14ac:dyDescent="0.3">
      <c r="A5" s="2"/>
      <c r="B5" s="2"/>
      <c r="C5" s="87"/>
      <c r="D5" s="87"/>
      <c r="E5" s="87"/>
      <c r="F5" s="87"/>
      <c r="G5" s="87"/>
      <c r="H5" s="87"/>
      <c r="I5" s="87"/>
      <c r="J5" s="87"/>
      <c r="K5" s="87"/>
      <c r="L5" s="87"/>
    </row>
    <row r="6" spans="1:12" x14ac:dyDescent="0.3">
      <c r="A6" s="2"/>
      <c r="B6" s="2"/>
      <c r="C6" s="87"/>
      <c r="D6" s="87"/>
      <c r="E6" s="87"/>
      <c r="F6" s="87"/>
      <c r="G6" s="87"/>
      <c r="H6" s="87"/>
      <c r="I6" s="87"/>
      <c r="J6" s="87"/>
      <c r="K6" s="87"/>
      <c r="L6" s="87"/>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2" spans="3:19" x14ac:dyDescent="0.3">
      <c r="D22" s="44"/>
      <c r="E22" s="44"/>
    </row>
    <row r="28" spans="3:19" ht="18" x14ac:dyDescent="0.3">
      <c r="C28" s="46" t="s">
        <v>5</v>
      </c>
      <c r="D28" s="46" t="s">
        <v>2</v>
      </c>
      <c r="E28" s="47" t="s">
        <v>20</v>
      </c>
      <c r="F28" s="46" t="s">
        <v>6</v>
      </c>
      <c r="G28" s="46" t="s">
        <v>3</v>
      </c>
      <c r="H28" s="47" t="s">
        <v>19</v>
      </c>
      <c r="I28" s="46" t="s">
        <v>7</v>
      </c>
      <c r="J28" s="47" t="s">
        <v>4</v>
      </c>
      <c r="K28" s="47" t="s">
        <v>59</v>
      </c>
      <c r="L28" s="43" t="s">
        <v>57</v>
      </c>
    </row>
    <row r="29" spans="3:19" ht="15.6" x14ac:dyDescent="0.3">
      <c r="C29" s="48" t="s">
        <v>8</v>
      </c>
      <c r="D29" s="49">
        <v>20</v>
      </c>
      <c r="E29" s="50" t="s">
        <v>14</v>
      </c>
      <c r="F29" s="51">
        <v>8000</v>
      </c>
      <c r="G29" s="51">
        <f>Tabla227[[#This Row],[Cantidad]]*Tabla227[[#This Row],[Precio unitario]]</f>
        <v>160000</v>
      </c>
      <c r="H29" s="52" t="str">
        <f>IF(Tabla227[[#This Row],[Precio Total]]&gt;200000,"SI","NO")</f>
        <v>NO</v>
      </c>
      <c r="I29" s="53">
        <f>IF(Tabla227[[#This Row],[Descuento]]="SI",Tabla227[[#This Row],[Precio Total]]*10%,0)</f>
        <v>0</v>
      </c>
      <c r="J29" s="54">
        <f>Tabla227[[#This Row],[Precio Total]]-Tabla227[[#This Row],[Descuento en monedas]]</f>
        <v>160000</v>
      </c>
      <c r="K29" s="54" t="str">
        <f>IF(Tabla227[[#This Row],[Precio Final]]&lt;300000,"BAJO",IF(Tabla227[[#This Row],[Precio Final]]&lt;500000,"ACEPTABLE","ELEVADO"))</f>
        <v>BAJO</v>
      </c>
      <c r="L29" s="45" t="str">
        <f>+IF(AND(Tabla227[[#This Row],[Descuento]]=N29,Tabla227[[#This Row],[Descuento en monedas]]=O29,Tabla227[[#This Row],[Precio Final]]=P29,Tabla227[[#This Row],[Calificación]]=Q29),"✔","❌")</f>
        <v>✔</v>
      </c>
      <c r="N29" s="44" t="s">
        <v>55</v>
      </c>
      <c r="O29" s="44">
        <v>0</v>
      </c>
      <c r="P29" s="44">
        <v>160000</v>
      </c>
      <c r="Q29" s="44" t="s">
        <v>60</v>
      </c>
      <c r="S29" s="44"/>
    </row>
    <row r="30" spans="3:19" ht="15.6" x14ac:dyDescent="0.3">
      <c r="C30" s="48" t="s">
        <v>8</v>
      </c>
      <c r="D30" s="49">
        <v>22</v>
      </c>
      <c r="E30" s="50" t="s">
        <v>15</v>
      </c>
      <c r="F30" s="51">
        <v>17000</v>
      </c>
      <c r="G30" s="51">
        <f>Tabla227[[#This Row],[Cantidad]]*Tabla227[[#This Row],[Precio unitario]]</f>
        <v>374000</v>
      </c>
      <c r="H30" s="52" t="str">
        <f>IF(Tabla227[[#This Row],[Precio Total]]&gt;200000,"SI","NO")</f>
        <v>SI</v>
      </c>
      <c r="I30" s="53">
        <f>IF(Tabla227[[#This Row],[Descuento]]="SI",Tabla227[[#This Row],[Precio Total]]*10%,0)</f>
        <v>37400</v>
      </c>
      <c r="J30" s="54">
        <f>Tabla227[[#This Row],[Precio Total]]-Tabla227[[#This Row],[Descuento en monedas]]</f>
        <v>336600</v>
      </c>
      <c r="K30" s="54" t="str">
        <f>IF(Tabla227[[#This Row],[Precio Final]]&lt;300000,"BAJO",IF(Tabla227[[#This Row],[Precio Final]]&lt;500000,"ACEPTABLE","ELEVADO"))</f>
        <v>ACEPTABLE</v>
      </c>
      <c r="L30" s="45" t="str">
        <f>+IF(AND(Tabla227[[#This Row],[Descuento]]=N30,Tabla227[[#This Row],[Descuento en monedas]]=O30,Tabla227[[#This Row],[Precio Final]]=P30,Tabla227[[#This Row],[Calificación]]=Q30),"✔","❌")</f>
        <v>✔</v>
      </c>
      <c r="N30" s="44" t="s">
        <v>56</v>
      </c>
      <c r="O30" s="44">
        <v>37400</v>
      </c>
      <c r="P30" s="44">
        <v>336600</v>
      </c>
      <c r="Q30" s="44" t="s">
        <v>61</v>
      </c>
      <c r="S30" s="44"/>
    </row>
    <row r="31" spans="3:19" ht="15.6" x14ac:dyDescent="0.3">
      <c r="C31" s="48" t="s">
        <v>8</v>
      </c>
      <c r="D31" s="49">
        <v>38</v>
      </c>
      <c r="E31" s="50" t="s">
        <v>16</v>
      </c>
      <c r="F31" s="51">
        <v>10000</v>
      </c>
      <c r="G31" s="51">
        <f>Tabla227[[#This Row],[Cantidad]]*Tabla227[[#This Row],[Precio unitario]]</f>
        <v>380000</v>
      </c>
      <c r="H31" s="52" t="str">
        <f>IF(Tabla227[[#This Row],[Precio Total]]&gt;200000,"SI","NO")</f>
        <v>SI</v>
      </c>
      <c r="I31" s="53">
        <f>IF(Tabla227[[#This Row],[Descuento]]="SI",Tabla227[[#This Row],[Precio Total]]*10%,0)</f>
        <v>38000</v>
      </c>
      <c r="J31" s="54">
        <f>Tabla227[[#This Row],[Precio Total]]-Tabla227[[#This Row],[Descuento en monedas]]</f>
        <v>342000</v>
      </c>
      <c r="K31" s="54" t="str">
        <f>IF(Tabla227[[#This Row],[Precio Final]]&lt;300000,"BAJO",IF(Tabla227[[#This Row],[Precio Final]]&lt;500000,"ACEPTABLE","ELEVADO"))</f>
        <v>ACEPTABLE</v>
      </c>
      <c r="L31" s="45" t="str">
        <f>+IF(AND(Tabla227[[#This Row],[Descuento]]=N31,Tabla227[[#This Row],[Descuento en monedas]]=O31,Tabla227[[#This Row],[Precio Final]]=P31,Tabla227[[#This Row],[Calificación]]=Q31),"✔","❌")</f>
        <v>✔</v>
      </c>
      <c r="N31" s="44" t="s">
        <v>56</v>
      </c>
      <c r="O31" s="44">
        <v>38000</v>
      </c>
      <c r="P31" s="44">
        <v>342000</v>
      </c>
      <c r="Q31" s="44" t="s">
        <v>61</v>
      </c>
      <c r="S31" s="44"/>
    </row>
    <row r="32" spans="3:19" ht="15.6" x14ac:dyDescent="0.3">
      <c r="C32" s="48" t="s">
        <v>8</v>
      </c>
      <c r="D32" s="49">
        <v>41</v>
      </c>
      <c r="E32" s="50" t="s">
        <v>17</v>
      </c>
      <c r="F32" s="51">
        <v>10000</v>
      </c>
      <c r="G32" s="51">
        <f>Tabla227[[#This Row],[Cantidad]]*Tabla227[[#This Row],[Precio unitario]]</f>
        <v>410000</v>
      </c>
      <c r="H32" s="52" t="str">
        <f>IF(Tabla227[[#This Row],[Precio Total]]&gt;200000,"SI","NO")</f>
        <v>SI</v>
      </c>
      <c r="I32" s="53">
        <f>IF(Tabla227[[#This Row],[Descuento]]="SI",Tabla227[[#This Row],[Precio Total]]*10%,0)</f>
        <v>41000</v>
      </c>
      <c r="J32" s="54">
        <f>Tabla227[[#This Row],[Precio Total]]-Tabla227[[#This Row],[Descuento en monedas]]</f>
        <v>369000</v>
      </c>
      <c r="K32" s="54" t="str">
        <f>IF(Tabla227[[#This Row],[Precio Final]]&lt;300000,"BAJO",IF(Tabla227[[#This Row],[Precio Final]]&lt;500000,"ACEPTABLE","ELEVADO"))</f>
        <v>ACEPTABLE</v>
      </c>
      <c r="L32" s="45" t="str">
        <f>+IF(AND(Tabla227[[#This Row],[Descuento]]=N32,Tabla227[[#This Row],[Descuento en monedas]]=O32,Tabla227[[#This Row],[Precio Final]]=P32,Tabla227[[#This Row],[Calificación]]=Q32),"✔","❌")</f>
        <v>✔</v>
      </c>
      <c r="N32" s="44" t="s">
        <v>56</v>
      </c>
      <c r="O32" s="44">
        <v>41000</v>
      </c>
      <c r="P32" s="44">
        <v>369000</v>
      </c>
      <c r="Q32" s="44" t="s">
        <v>61</v>
      </c>
      <c r="S32" s="44"/>
    </row>
    <row r="33" spans="3:19" ht="15.6" x14ac:dyDescent="0.3">
      <c r="C33" s="48" t="s">
        <v>8</v>
      </c>
      <c r="D33" s="49">
        <v>54</v>
      </c>
      <c r="E33" s="50" t="s">
        <v>18</v>
      </c>
      <c r="F33" s="51">
        <v>5000</v>
      </c>
      <c r="G33" s="51">
        <f>Tabla227[[#This Row],[Cantidad]]*Tabla227[[#This Row],[Precio unitario]]</f>
        <v>270000</v>
      </c>
      <c r="H33" s="52" t="str">
        <f>IF(Tabla227[[#This Row],[Precio Total]]&gt;200000,"SI","NO")</f>
        <v>SI</v>
      </c>
      <c r="I33" s="53">
        <f>IF(Tabla227[[#This Row],[Descuento]]="SI",Tabla227[[#This Row],[Precio Total]]*10%,0)</f>
        <v>27000</v>
      </c>
      <c r="J33" s="54">
        <f>Tabla227[[#This Row],[Precio Total]]-Tabla227[[#This Row],[Descuento en monedas]]</f>
        <v>243000</v>
      </c>
      <c r="K33" s="54" t="str">
        <f>IF(Tabla227[[#This Row],[Precio Final]]&lt;300000,"BAJO",IF(Tabla227[[#This Row],[Precio Final]]&lt;500000,"ACEPTABLE","ELEVADO"))</f>
        <v>BAJO</v>
      </c>
      <c r="L33" s="45" t="str">
        <f>+IF(AND(Tabla227[[#This Row],[Descuento]]=N33,Tabla227[[#This Row],[Descuento en monedas]]=O33,Tabla227[[#This Row],[Precio Final]]=P33,Tabla227[[#This Row],[Calificación]]=Q33),"✔","❌")</f>
        <v>✔</v>
      </c>
      <c r="N33" s="44" t="s">
        <v>56</v>
      </c>
      <c r="O33" s="44">
        <v>27000</v>
      </c>
      <c r="P33" s="44">
        <v>243000</v>
      </c>
      <c r="Q33" s="44" t="s">
        <v>60</v>
      </c>
      <c r="S33" s="44"/>
    </row>
    <row r="34" spans="3:19" ht="15.6" x14ac:dyDescent="0.3">
      <c r="C34" s="48" t="s">
        <v>9</v>
      </c>
      <c r="D34" s="49">
        <v>44</v>
      </c>
      <c r="E34" s="50" t="s">
        <v>14</v>
      </c>
      <c r="F34" s="51">
        <v>8000</v>
      </c>
      <c r="G34" s="51">
        <f>Tabla227[[#This Row],[Cantidad]]*Tabla227[[#This Row],[Precio unitario]]</f>
        <v>352000</v>
      </c>
      <c r="H34" s="52" t="str">
        <f>IF(Tabla227[[#This Row],[Precio Total]]&gt;200000,"SI","NO")</f>
        <v>SI</v>
      </c>
      <c r="I34" s="53">
        <f>IF(Tabla227[[#This Row],[Descuento]]="SI",Tabla227[[#This Row],[Precio Total]]*10%,0)</f>
        <v>35200</v>
      </c>
      <c r="J34" s="54">
        <f>Tabla227[[#This Row],[Precio Total]]-Tabla227[[#This Row],[Descuento en monedas]]</f>
        <v>316800</v>
      </c>
      <c r="K34" s="54" t="str">
        <f>IF(Tabla227[[#This Row],[Precio Final]]&lt;300000,"BAJO",IF(Tabla227[[#This Row],[Precio Final]]&lt;500000,"ACEPTABLE","ELEVADO"))</f>
        <v>ACEPTABLE</v>
      </c>
      <c r="L34" s="45" t="str">
        <f>+IF(AND(Tabla227[[#This Row],[Descuento]]=N34,Tabla227[[#This Row],[Descuento en monedas]]=O34,Tabla227[[#This Row],[Precio Final]]=P34,Tabla227[[#This Row],[Calificación]]=Q34),"✔","❌")</f>
        <v>✔</v>
      </c>
      <c r="N34" s="44" t="s">
        <v>56</v>
      </c>
      <c r="O34" s="44">
        <v>35200</v>
      </c>
      <c r="P34" s="44">
        <v>316800</v>
      </c>
      <c r="Q34" s="44" t="s">
        <v>61</v>
      </c>
      <c r="S34" s="44"/>
    </row>
    <row r="35" spans="3:19" ht="15.6" x14ac:dyDescent="0.3">
      <c r="C35" s="48" t="s">
        <v>9</v>
      </c>
      <c r="D35" s="49">
        <v>54</v>
      </c>
      <c r="E35" s="50" t="s">
        <v>15</v>
      </c>
      <c r="F35" s="51">
        <v>17000</v>
      </c>
      <c r="G35" s="51">
        <f>Tabla227[[#This Row],[Cantidad]]*Tabla227[[#This Row],[Precio unitario]]</f>
        <v>918000</v>
      </c>
      <c r="H35" s="52" t="str">
        <f>IF(Tabla227[[#This Row],[Precio Total]]&gt;200000,"SI","NO")</f>
        <v>SI</v>
      </c>
      <c r="I35" s="53">
        <f>IF(Tabla227[[#This Row],[Descuento]]="SI",Tabla227[[#This Row],[Precio Total]]*10%,0)</f>
        <v>91800</v>
      </c>
      <c r="J35" s="54">
        <f>Tabla227[[#This Row],[Precio Total]]-Tabla227[[#This Row],[Descuento en monedas]]</f>
        <v>826200</v>
      </c>
      <c r="K35" s="54" t="str">
        <f>IF(Tabla227[[#This Row],[Precio Final]]&lt;300000,"BAJO",IF(Tabla227[[#This Row],[Precio Final]]&lt;500000,"ACEPTABLE","ELEVADO"))</f>
        <v>ELEVADO</v>
      </c>
      <c r="L35" s="45" t="str">
        <f>+IF(AND(Tabla227[[#This Row],[Descuento]]=N35,Tabla227[[#This Row],[Descuento en monedas]]=O35,Tabla227[[#This Row],[Precio Final]]=P35,Tabla227[[#This Row],[Calificación]]=Q35),"✔","❌")</f>
        <v>✔</v>
      </c>
      <c r="N35" s="44" t="s">
        <v>56</v>
      </c>
      <c r="O35" s="44">
        <v>91800</v>
      </c>
      <c r="P35" s="44">
        <v>826200</v>
      </c>
      <c r="Q35" s="44" t="s">
        <v>62</v>
      </c>
      <c r="S35" s="44"/>
    </row>
    <row r="36" spans="3:19" ht="15.6" x14ac:dyDescent="0.3">
      <c r="C36" s="48" t="s">
        <v>9</v>
      </c>
      <c r="D36" s="49">
        <v>35</v>
      </c>
      <c r="E36" s="50" t="s">
        <v>16</v>
      </c>
      <c r="F36" s="51">
        <v>10000</v>
      </c>
      <c r="G36" s="51">
        <f>Tabla227[[#This Row],[Cantidad]]*Tabla227[[#This Row],[Precio unitario]]</f>
        <v>350000</v>
      </c>
      <c r="H36" s="52" t="str">
        <f>IF(Tabla227[[#This Row],[Precio Total]]&gt;200000,"SI","NO")</f>
        <v>SI</v>
      </c>
      <c r="I36" s="53">
        <f>IF(Tabla227[[#This Row],[Descuento]]="SI",Tabla227[[#This Row],[Precio Total]]*10%,0)</f>
        <v>35000</v>
      </c>
      <c r="J36" s="54">
        <f>Tabla227[[#This Row],[Precio Total]]-Tabla227[[#This Row],[Descuento en monedas]]</f>
        <v>315000</v>
      </c>
      <c r="K36" s="54" t="str">
        <f>IF(Tabla227[[#This Row],[Precio Final]]&lt;300000,"BAJO",IF(Tabla227[[#This Row],[Precio Final]]&lt;500000,"ACEPTABLE","ELEVADO"))</f>
        <v>ACEPTABLE</v>
      </c>
      <c r="L36" s="45" t="str">
        <f>+IF(AND(Tabla227[[#This Row],[Descuento]]=N36,Tabla227[[#This Row],[Descuento en monedas]]=O36,Tabla227[[#This Row],[Precio Final]]=P36,Tabla227[[#This Row],[Calificación]]=Q36),"✔","❌")</f>
        <v>✔</v>
      </c>
      <c r="N36" s="44" t="s">
        <v>56</v>
      </c>
      <c r="O36" s="44">
        <v>35000</v>
      </c>
      <c r="P36" s="44">
        <v>315000</v>
      </c>
      <c r="Q36" s="44" t="s">
        <v>61</v>
      </c>
      <c r="S36" s="44"/>
    </row>
    <row r="37" spans="3:19" ht="15.6" x14ac:dyDescent="0.3">
      <c r="C37" s="48" t="s">
        <v>9</v>
      </c>
      <c r="D37" s="49">
        <v>56</v>
      </c>
      <c r="E37" s="50" t="s">
        <v>17</v>
      </c>
      <c r="F37" s="51">
        <v>10000</v>
      </c>
      <c r="G37" s="51">
        <f>Tabla227[[#This Row],[Cantidad]]*Tabla227[[#This Row],[Precio unitario]]</f>
        <v>560000</v>
      </c>
      <c r="H37" s="52" t="str">
        <f>IF(Tabla227[[#This Row],[Precio Total]]&gt;200000,"SI","NO")</f>
        <v>SI</v>
      </c>
      <c r="I37" s="53">
        <f>IF(Tabla227[[#This Row],[Descuento]]="SI",Tabla227[[#This Row],[Precio Total]]*10%,0)</f>
        <v>56000</v>
      </c>
      <c r="J37" s="54">
        <f>Tabla227[[#This Row],[Precio Total]]-Tabla227[[#This Row],[Descuento en monedas]]</f>
        <v>504000</v>
      </c>
      <c r="K37" s="54" t="str">
        <f>IF(Tabla227[[#This Row],[Precio Final]]&lt;300000,"BAJO",IF(Tabla227[[#This Row],[Precio Final]]&lt;500000,"ACEPTABLE","ELEVADO"))</f>
        <v>ELEVADO</v>
      </c>
      <c r="L37" s="45" t="str">
        <f>+IF(AND(Tabla227[[#This Row],[Descuento]]=N37,Tabla227[[#This Row],[Descuento en monedas]]=O37,Tabla227[[#This Row],[Precio Final]]=P37,Tabla227[[#This Row],[Calificación]]=Q37),"✔","❌")</f>
        <v>✔</v>
      </c>
      <c r="N37" s="44" t="s">
        <v>56</v>
      </c>
      <c r="O37" s="44">
        <v>56000</v>
      </c>
      <c r="P37" s="44">
        <v>504000</v>
      </c>
      <c r="Q37" s="44" t="s">
        <v>62</v>
      </c>
      <c r="S37" s="44"/>
    </row>
    <row r="38" spans="3:19" ht="15.6" x14ac:dyDescent="0.3">
      <c r="C38" s="48" t="s">
        <v>9</v>
      </c>
      <c r="D38" s="49">
        <v>21</v>
      </c>
      <c r="E38" s="50" t="s">
        <v>18</v>
      </c>
      <c r="F38" s="51">
        <v>5000</v>
      </c>
      <c r="G38" s="51">
        <f>Tabla227[[#This Row],[Cantidad]]*Tabla227[[#This Row],[Precio unitario]]</f>
        <v>105000</v>
      </c>
      <c r="H38" s="52" t="str">
        <f>IF(Tabla227[[#This Row],[Precio Total]]&gt;200000,"SI","NO")</f>
        <v>NO</v>
      </c>
      <c r="I38" s="53">
        <f>IF(Tabla227[[#This Row],[Descuento]]="SI",Tabla227[[#This Row],[Precio Total]]*10%,0)</f>
        <v>0</v>
      </c>
      <c r="J38" s="54">
        <f>Tabla227[[#This Row],[Precio Total]]-Tabla227[[#This Row],[Descuento en monedas]]</f>
        <v>105000</v>
      </c>
      <c r="K38" s="54" t="str">
        <f>IF(Tabla227[[#This Row],[Precio Final]]&lt;300000,"BAJO",IF(Tabla227[[#This Row],[Precio Final]]&lt;500000,"ACEPTABLE","ELEVADO"))</f>
        <v>BAJO</v>
      </c>
      <c r="L38" s="45" t="str">
        <f>+IF(AND(Tabla227[[#This Row],[Descuento]]=N38,Tabla227[[#This Row],[Descuento en monedas]]=O38,Tabla227[[#This Row],[Precio Final]]=P38,Tabla227[[#This Row],[Calificación]]=Q38),"✔","❌")</f>
        <v>✔</v>
      </c>
      <c r="N38" s="44" t="s">
        <v>55</v>
      </c>
      <c r="O38" s="44">
        <v>0</v>
      </c>
      <c r="P38" s="44">
        <v>105000</v>
      </c>
      <c r="Q38" s="44" t="s">
        <v>60</v>
      </c>
      <c r="S38" s="44"/>
    </row>
    <row r="39" spans="3:19" ht="15.6" x14ac:dyDescent="0.3">
      <c r="C39" s="48" t="s">
        <v>10</v>
      </c>
      <c r="D39" s="49">
        <v>51</v>
      </c>
      <c r="E39" s="50" t="s">
        <v>14</v>
      </c>
      <c r="F39" s="51">
        <v>8000</v>
      </c>
      <c r="G39" s="51">
        <f>Tabla227[[#This Row],[Cantidad]]*Tabla227[[#This Row],[Precio unitario]]</f>
        <v>408000</v>
      </c>
      <c r="H39" s="52" t="str">
        <f>IF(Tabla227[[#This Row],[Precio Total]]&gt;200000,"SI","NO")</f>
        <v>SI</v>
      </c>
      <c r="I39" s="53">
        <f>IF(Tabla227[[#This Row],[Descuento]]="SI",Tabla227[[#This Row],[Precio Total]]*10%,0)</f>
        <v>40800</v>
      </c>
      <c r="J39" s="54">
        <f>Tabla227[[#This Row],[Precio Total]]-Tabla227[[#This Row],[Descuento en monedas]]</f>
        <v>367200</v>
      </c>
      <c r="K39" s="54" t="str">
        <f>IF(Tabla227[[#This Row],[Precio Final]]&lt;300000,"BAJO",IF(Tabla227[[#This Row],[Precio Final]]&lt;500000,"ACEPTABLE","ELEVADO"))</f>
        <v>ACEPTABLE</v>
      </c>
      <c r="L39" s="45" t="str">
        <f>+IF(AND(Tabla227[[#This Row],[Descuento]]=N39,Tabla227[[#This Row],[Descuento en monedas]]=O39,Tabla227[[#This Row],[Precio Final]]=P39,Tabla227[[#This Row],[Calificación]]=Q39),"✔","❌")</f>
        <v>✔</v>
      </c>
      <c r="N39" s="44" t="s">
        <v>56</v>
      </c>
      <c r="O39" s="44">
        <v>40800</v>
      </c>
      <c r="P39" s="44">
        <v>367200</v>
      </c>
      <c r="Q39" s="44" t="s">
        <v>61</v>
      </c>
      <c r="S39" s="44"/>
    </row>
    <row r="40" spans="3:19" ht="15.6" x14ac:dyDescent="0.3">
      <c r="C40" s="48" t="s">
        <v>10</v>
      </c>
      <c r="D40" s="49">
        <v>22</v>
      </c>
      <c r="E40" s="50" t="s">
        <v>15</v>
      </c>
      <c r="F40" s="51">
        <v>17000</v>
      </c>
      <c r="G40" s="51">
        <f>Tabla227[[#This Row],[Cantidad]]*Tabla227[[#This Row],[Precio unitario]]</f>
        <v>374000</v>
      </c>
      <c r="H40" s="52" t="str">
        <f>IF(Tabla227[[#This Row],[Precio Total]]&gt;200000,"SI","NO")</f>
        <v>SI</v>
      </c>
      <c r="I40" s="53">
        <f>IF(Tabla227[[#This Row],[Descuento]]="SI",Tabla227[[#This Row],[Precio Total]]*10%,0)</f>
        <v>37400</v>
      </c>
      <c r="J40" s="54">
        <f>Tabla227[[#This Row],[Precio Total]]-Tabla227[[#This Row],[Descuento en monedas]]</f>
        <v>336600</v>
      </c>
      <c r="K40" s="54" t="str">
        <f>IF(Tabla227[[#This Row],[Precio Final]]&lt;300000,"BAJO",IF(Tabla227[[#This Row],[Precio Final]]&lt;500000,"ACEPTABLE","ELEVADO"))</f>
        <v>ACEPTABLE</v>
      </c>
      <c r="L40" s="45" t="str">
        <f>+IF(AND(Tabla227[[#This Row],[Descuento]]=N40,Tabla227[[#This Row],[Descuento en monedas]]=O40,Tabla227[[#This Row],[Precio Final]]=P40,Tabla227[[#This Row],[Calificación]]=Q40),"✔","❌")</f>
        <v>✔</v>
      </c>
      <c r="N40" s="44" t="s">
        <v>56</v>
      </c>
      <c r="O40" s="44">
        <v>37400</v>
      </c>
      <c r="P40" s="44">
        <v>336600</v>
      </c>
      <c r="Q40" s="44" t="s">
        <v>61</v>
      </c>
      <c r="S40" s="44"/>
    </row>
    <row r="41" spans="3:19" ht="15.6" x14ac:dyDescent="0.3">
      <c r="C41" s="48" t="s">
        <v>10</v>
      </c>
      <c r="D41" s="49">
        <v>45</v>
      </c>
      <c r="E41" s="50" t="s">
        <v>16</v>
      </c>
      <c r="F41" s="51">
        <v>10000</v>
      </c>
      <c r="G41" s="51">
        <f>Tabla227[[#This Row],[Cantidad]]*Tabla227[[#This Row],[Precio unitario]]</f>
        <v>450000</v>
      </c>
      <c r="H41" s="52" t="str">
        <f>IF(Tabla227[[#This Row],[Precio Total]]&gt;200000,"SI","NO")</f>
        <v>SI</v>
      </c>
      <c r="I41" s="53">
        <f>IF(Tabla227[[#This Row],[Descuento]]="SI",Tabla227[[#This Row],[Precio Total]]*10%,0)</f>
        <v>45000</v>
      </c>
      <c r="J41" s="54">
        <f>Tabla227[[#This Row],[Precio Total]]-Tabla227[[#This Row],[Descuento en monedas]]</f>
        <v>405000</v>
      </c>
      <c r="K41" s="54" t="str">
        <f>IF(Tabla227[[#This Row],[Precio Final]]&lt;300000,"BAJO",IF(Tabla227[[#This Row],[Precio Final]]&lt;500000,"ACEPTABLE","ELEVADO"))</f>
        <v>ACEPTABLE</v>
      </c>
      <c r="L41" s="45" t="str">
        <f>+IF(AND(Tabla227[[#This Row],[Descuento]]=N41,Tabla227[[#This Row],[Descuento en monedas]]=O41,Tabla227[[#This Row],[Precio Final]]=P41,Tabla227[[#This Row],[Calificación]]=Q41),"✔","❌")</f>
        <v>✔</v>
      </c>
      <c r="N41" s="44" t="s">
        <v>56</v>
      </c>
      <c r="O41" s="44">
        <v>45000</v>
      </c>
      <c r="P41" s="44">
        <v>405000</v>
      </c>
      <c r="Q41" s="44" t="s">
        <v>61</v>
      </c>
      <c r="S41" s="44"/>
    </row>
    <row r="42" spans="3:19" ht="15.6" x14ac:dyDescent="0.3">
      <c r="C42" s="48" t="s">
        <v>10</v>
      </c>
      <c r="D42" s="49">
        <v>22</v>
      </c>
      <c r="E42" s="50" t="s">
        <v>17</v>
      </c>
      <c r="F42" s="51">
        <v>10000</v>
      </c>
      <c r="G42" s="51">
        <f>Tabla227[[#This Row],[Cantidad]]*Tabla227[[#This Row],[Precio unitario]]</f>
        <v>220000</v>
      </c>
      <c r="H42" s="52" t="str">
        <f>IF(Tabla227[[#This Row],[Precio Total]]&gt;200000,"SI","NO")</f>
        <v>SI</v>
      </c>
      <c r="I42" s="53">
        <f>IF(Tabla227[[#This Row],[Descuento]]="SI",Tabla227[[#This Row],[Precio Total]]*10%,0)</f>
        <v>22000</v>
      </c>
      <c r="J42" s="54">
        <f>Tabla227[[#This Row],[Precio Total]]-Tabla227[[#This Row],[Descuento en monedas]]</f>
        <v>198000</v>
      </c>
      <c r="K42" s="54" t="str">
        <f>IF(Tabla227[[#This Row],[Precio Final]]&lt;300000,"BAJO",IF(Tabla227[[#This Row],[Precio Final]]&lt;500000,"ACEPTABLE","ELEVADO"))</f>
        <v>BAJO</v>
      </c>
      <c r="L42" s="45" t="str">
        <f>+IF(AND(Tabla227[[#This Row],[Descuento]]=N42,Tabla227[[#This Row],[Descuento en monedas]]=O42,Tabla227[[#This Row],[Precio Final]]=P42,Tabla227[[#This Row],[Calificación]]=Q42),"✔","❌")</f>
        <v>✔</v>
      </c>
      <c r="N42" s="44" t="s">
        <v>56</v>
      </c>
      <c r="O42" s="44">
        <v>22000</v>
      </c>
      <c r="P42" s="44">
        <v>198000</v>
      </c>
      <c r="Q42" s="44" t="s">
        <v>60</v>
      </c>
      <c r="S42" s="44"/>
    </row>
    <row r="43" spans="3:19" ht="15.6" x14ac:dyDescent="0.3">
      <c r="C43" s="48" t="s">
        <v>10</v>
      </c>
      <c r="D43" s="49">
        <v>40</v>
      </c>
      <c r="E43" s="50" t="s">
        <v>18</v>
      </c>
      <c r="F43" s="51">
        <v>5000</v>
      </c>
      <c r="G43" s="51">
        <f>Tabla227[[#This Row],[Cantidad]]*Tabla227[[#This Row],[Precio unitario]]</f>
        <v>200000</v>
      </c>
      <c r="H43" s="52" t="str">
        <f>IF(Tabla227[[#This Row],[Precio Total]]&gt;200000,"SI","NO")</f>
        <v>NO</v>
      </c>
      <c r="I43" s="53">
        <f>IF(Tabla227[[#This Row],[Descuento]]="SI",Tabla227[[#This Row],[Precio Total]]*10%,0)</f>
        <v>0</v>
      </c>
      <c r="J43" s="54">
        <f>Tabla227[[#This Row],[Precio Total]]-Tabla227[[#This Row],[Descuento en monedas]]</f>
        <v>200000</v>
      </c>
      <c r="K43" s="54" t="str">
        <f>IF(Tabla227[[#This Row],[Precio Final]]&lt;300000,"BAJO",IF(Tabla227[[#This Row],[Precio Final]]&lt;500000,"ACEPTABLE","ELEVADO"))</f>
        <v>BAJO</v>
      </c>
      <c r="L43" s="45" t="str">
        <f>+IF(AND(Tabla227[[#This Row],[Descuento]]=N43,Tabla227[[#This Row],[Descuento en monedas]]=O43,Tabla227[[#This Row],[Precio Final]]=P43,Tabla227[[#This Row],[Calificación]]=Q43),"✔","❌")</f>
        <v>✔</v>
      </c>
      <c r="N43" s="44" t="s">
        <v>55</v>
      </c>
      <c r="O43" s="44">
        <v>0</v>
      </c>
      <c r="P43" s="44">
        <v>200000</v>
      </c>
      <c r="Q43" s="44" t="s">
        <v>60</v>
      </c>
      <c r="S43" s="44"/>
    </row>
    <row r="44" spans="3:19" ht="15.6" x14ac:dyDescent="0.3">
      <c r="C44" s="48" t="s">
        <v>11</v>
      </c>
      <c r="D44" s="49">
        <v>33</v>
      </c>
      <c r="E44" s="50" t="s">
        <v>14</v>
      </c>
      <c r="F44" s="51">
        <v>8000</v>
      </c>
      <c r="G44" s="51">
        <f>Tabla227[[#This Row],[Cantidad]]*Tabla227[[#This Row],[Precio unitario]]</f>
        <v>264000</v>
      </c>
      <c r="H44" s="52" t="str">
        <f>IF(Tabla227[[#This Row],[Precio Total]]&gt;200000,"SI","NO")</f>
        <v>SI</v>
      </c>
      <c r="I44" s="53">
        <f>IF(Tabla227[[#This Row],[Descuento]]="SI",Tabla227[[#This Row],[Precio Total]]*10%,0)</f>
        <v>26400</v>
      </c>
      <c r="J44" s="54">
        <f>Tabla227[[#This Row],[Precio Total]]-Tabla227[[#This Row],[Descuento en monedas]]</f>
        <v>237600</v>
      </c>
      <c r="K44" s="54" t="str">
        <f>IF(Tabla227[[#This Row],[Precio Final]]&lt;300000,"BAJO",IF(Tabla227[[#This Row],[Precio Final]]&lt;500000,"ACEPTABLE","ELEVADO"))</f>
        <v>BAJO</v>
      </c>
      <c r="L44" s="45" t="str">
        <f>+IF(AND(Tabla227[[#This Row],[Descuento]]=N44,Tabla227[[#This Row],[Descuento en monedas]]=O44,Tabla227[[#This Row],[Precio Final]]=P44,Tabla227[[#This Row],[Calificación]]=Q44),"✔","❌")</f>
        <v>✔</v>
      </c>
      <c r="N44" s="44" t="s">
        <v>56</v>
      </c>
      <c r="O44" s="44">
        <v>26400</v>
      </c>
      <c r="P44" s="44">
        <v>237600</v>
      </c>
      <c r="Q44" s="44" t="s">
        <v>60</v>
      </c>
      <c r="S44" s="44"/>
    </row>
    <row r="45" spans="3:19" ht="15.6" x14ac:dyDescent="0.3">
      <c r="C45" s="48" t="s">
        <v>11</v>
      </c>
      <c r="D45" s="49">
        <v>54</v>
      </c>
      <c r="E45" s="50" t="s">
        <v>15</v>
      </c>
      <c r="F45" s="51">
        <v>17000</v>
      </c>
      <c r="G45" s="51">
        <f>Tabla227[[#This Row],[Cantidad]]*Tabla227[[#This Row],[Precio unitario]]</f>
        <v>918000</v>
      </c>
      <c r="H45" s="52" t="str">
        <f>IF(Tabla227[[#This Row],[Precio Total]]&gt;200000,"SI","NO")</f>
        <v>SI</v>
      </c>
      <c r="I45" s="53">
        <f>IF(Tabla227[[#This Row],[Descuento]]="SI",Tabla227[[#This Row],[Precio Total]]*10%,0)</f>
        <v>91800</v>
      </c>
      <c r="J45" s="54">
        <f>Tabla227[[#This Row],[Precio Total]]-Tabla227[[#This Row],[Descuento en monedas]]</f>
        <v>826200</v>
      </c>
      <c r="K45" s="54" t="str">
        <f>IF(Tabla227[[#This Row],[Precio Final]]&lt;300000,"BAJO",IF(Tabla227[[#This Row],[Precio Final]]&lt;500000,"ACEPTABLE","ELEVADO"))</f>
        <v>ELEVADO</v>
      </c>
      <c r="L45" s="45" t="str">
        <f>+IF(AND(Tabla227[[#This Row],[Descuento]]=N45,Tabla227[[#This Row],[Descuento en monedas]]=O45,Tabla227[[#This Row],[Precio Final]]=P45,Tabla227[[#This Row],[Calificación]]=Q45),"✔","❌")</f>
        <v>✔</v>
      </c>
      <c r="N45" s="44" t="s">
        <v>56</v>
      </c>
      <c r="O45" s="44">
        <v>91800</v>
      </c>
      <c r="P45" s="44">
        <v>826200</v>
      </c>
      <c r="Q45" s="44" t="s">
        <v>62</v>
      </c>
      <c r="S45" s="44"/>
    </row>
    <row r="46" spans="3:19" ht="15.6" x14ac:dyDescent="0.3">
      <c r="C46" s="48" t="s">
        <v>11</v>
      </c>
      <c r="D46" s="49">
        <v>50</v>
      </c>
      <c r="E46" s="50" t="s">
        <v>16</v>
      </c>
      <c r="F46" s="51">
        <v>10000</v>
      </c>
      <c r="G46" s="51">
        <f>Tabla227[[#This Row],[Cantidad]]*Tabla227[[#This Row],[Precio unitario]]</f>
        <v>500000</v>
      </c>
      <c r="H46" s="52" t="str">
        <f>IF(Tabla227[[#This Row],[Precio Total]]&gt;200000,"SI","NO")</f>
        <v>SI</v>
      </c>
      <c r="I46" s="53">
        <f>IF(Tabla227[[#This Row],[Descuento]]="SI",Tabla227[[#This Row],[Precio Total]]*10%,0)</f>
        <v>50000</v>
      </c>
      <c r="J46" s="54">
        <f>Tabla227[[#This Row],[Precio Total]]-Tabla227[[#This Row],[Descuento en monedas]]</f>
        <v>450000</v>
      </c>
      <c r="K46" s="54" t="str">
        <f>IF(Tabla227[[#This Row],[Precio Final]]&lt;300000,"BAJO",IF(Tabla227[[#This Row],[Precio Final]]&lt;500000,"ACEPTABLE","ELEVADO"))</f>
        <v>ACEPTABLE</v>
      </c>
      <c r="L46" s="45" t="str">
        <f>+IF(AND(Tabla227[[#This Row],[Descuento]]=N46,Tabla227[[#This Row],[Descuento en monedas]]=O46,Tabla227[[#This Row],[Precio Final]]=P46,Tabla227[[#This Row],[Calificación]]=Q46),"✔","❌")</f>
        <v>✔</v>
      </c>
      <c r="N46" s="44" t="s">
        <v>56</v>
      </c>
      <c r="O46" s="44">
        <v>50000</v>
      </c>
      <c r="P46" s="44">
        <v>450000</v>
      </c>
      <c r="Q46" s="44" t="s">
        <v>61</v>
      </c>
      <c r="S46" s="44"/>
    </row>
    <row r="47" spans="3:19" ht="15.6" x14ac:dyDescent="0.3">
      <c r="C47" s="48" t="s">
        <v>11</v>
      </c>
      <c r="D47" s="49">
        <v>32</v>
      </c>
      <c r="E47" s="50" t="s">
        <v>17</v>
      </c>
      <c r="F47" s="51">
        <v>10000</v>
      </c>
      <c r="G47" s="51">
        <f>Tabla227[[#This Row],[Cantidad]]*Tabla227[[#This Row],[Precio unitario]]</f>
        <v>320000</v>
      </c>
      <c r="H47" s="52" t="str">
        <f>IF(Tabla227[[#This Row],[Precio Total]]&gt;200000,"SI","NO")</f>
        <v>SI</v>
      </c>
      <c r="I47" s="53">
        <f>IF(Tabla227[[#This Row],[Descuento]]="SI",Tabla227[[#This Row],[Precio Total]]*10%,0)</f>
        <v>32000</v>
      </c>
      <c r="J47" s="54">
        <f>Tabla227[[#This Row],[Precio Total]]-Tabla227[[#This Row],[Descuento en monedas]]</f>
        <v>288000</v>
      </c>
      <c r="K47" s="54" t="str">
        <f>IF(Tabla227[[#This Row],[Precio Final]]&lt;300000,"BAJO",IF(Tabla227[[#This Row],[Precio Final]]&lt;500000,"ACEPTABLE","ELEVADO"))</f>
        <v>BAJO</v>
      </c>
      <c r="L47" s="45" t="str">
        <f>+IF(AND(Tabla227[[#This Row],[Descuento]]=N47,Tabla227[[#This Row],[Descuento en monedas]]=O47,Tabla227[[#This Row],[Precio Final]]=P47,Tabla227[[#This Row],[Calificación]]=Q47),"✔","❌")</f>
        <v>✔</v>
      </c>
      <c r="N47" s="44" t="s">
        <v>56</v>
      </c>
      <c r="O47" s="44">
        <v>32000</v>
      </c>
      <c r="P47" s="44">
        <v>288000</v>
      </c>
      <c r="Q47" s="44" t="s">
        <v>60</v>
      </c>
      <c r="S47" s="44"/>
    </row>
    <row r="48" spans="3:19" ht="15.6" x14ac:dyDescent="0.3">
      <c r="C48" s="48" t="s">
        <v>11</v>
      </c>
      <c r="D48" s="49">
        <v>65</v>
      </c>
      <c r="E48" s="50" t="s">
        <v>18</v>
      </c>
      <c r="F48" s="51">
        <v>5000</v>
      </c>
      <c r="G48" s="51">
        <f>Tabla227[[#This Row],[Cantidad]]*Tabla227[[#This Row],[Precio unitario]]</f>
        <v>325000</v>
      </c>
      <c r="H48" s="52" t="str">
        <f>IF(Tabla227[[#This Row],[Precio Total]]&gt;200000,"SI","NO")</f>
        <v>SI</v>
      </c>
      <c r="I48" s="53">
        <f>IF(Tabla227[[#This Row],[Descuento]]="SI",Tabla227[[#This Row],[Precio Total]]*10%,0)</f>
        <v>32500</v>
      </c>
      <c r="J48" s="54">
        <f>Tabla227[[#This Row],[Precio Total]]-Tabla227[[#This Row],[Descuento en monedas]]</f>
        <v>292500</v>
      </c>
      <c r="K48" s="54" t="str">
        <f>IF(Tabla227[[#This Row],[Precio Final]]&lt;300000,"BAJO",IF(Tabla227[[#This Row],[Precio Final]]&lt;500000,"ACEPTABLE","ELEVADO"))</f>
        <v>BAJO</v>
      </c>
      <c r="L48" s="45" t="str">
        <f>+IF(AND(Tabla227[[#This Row],[Descuento]]=N48,Tabla227[[#This Row],[Descuento en monedas]]=O48,Tabla227[[#This Row],[Precio Final]]=P48,Tabla227[[#This Row],[Calificación]]=Q48),"✔","❌")</f>
        <v>✔</v>
      </c>
      <c r="N48" s="44" t="s">
        <v>56</v>
      </c>
      <c r="O48" s="44">
        <v>32500</v>
      </c>
      <c r="P48" s="44">
        <v>292500</v>
      </c>
      <c r="Q48" s="44" t="s">
        <v>60</v>
      </c>
      <c r="S48" s="44"/>
    </row>
    <row r="49" spans="3:19" ht="15.6" x14ac:dyDescent="0.3">
      <c r="C49" s="48" t="s">
        <v>12</v>
      </c>
      <c r="D49" s="49">
        <v>40</v>
      </c>
      <c r="E49" s="50" t="s">
        <v>14</v>
      </c>
      <c r="F49" s="51">
        <v>8000</v>
      </c>
      <c r="G49" s="51">
        <f>Tabla227[[#This Row],[Cantidad]]*Tabla227[[#This Row],[Precio unitario]]</f>
        <v>320000</v>
      </c>
      <c r="H49" s="52" t="str">
        <f>IF(Tabla227[[#This Row],[Precio Total]]&gt;200000,"SI","NO")</f>
        <v>SI</v>
      </c>
      <c r="I49" s="53">
        <f>IF(Tabla227[[#This Row],[Descuento]]="SI",Tabla227[[#This Row],[Precio Total]]*10%,0)</f>
        <v>32000</v>
      </c>
      <c r="J49" s="54">
        <f>Tabla227[[#This Row],[Precio Total]]-Tabla227[[#This Row],[Descuento en monedas]]</f>
        <v>288000</v>
      </c>
      <c r="K49" s="54" t="str">
        <f>IF(Tabla227[[#This Row],[Precio Final]]&lt;300000,"BAJO",IF(Tabla227[[#This Row],[Precio Final]]&lt;500000,"ACEPTABLE","ELEVADO"))</f>
        <v>BAJO</v>
      </c>
      <c r="L49" s="45" t="str">
        <f>+IF(AND(Tabla227[[#This Row],[Descuento]]=N49,Tabla227[[#This Row],[Descuento en monedas]]=O49,Tabla227[[#This Row],[Precio Final]]=P49,Tabla227[[#This Row],[Calificación]]=Q49),"✔","❌")</f>
        <v>✔</v>
      </c>
      <c r="N49" s="44" t="s">
        <v>56</v>
      </c>
      <c r="O49" s="44">
        <v>32000</v>
      </c>
      <c r="P49" s="44">
        <v>288000</v>
      </c>
      <c r="Q49" s="44" t="s">
        <v>60</v>
      </c>
      <c r="S49" s="44"/>
    </row>
    <row r="50" spans="3:19" ht="15.6" x14ac:dyDescent="0.3">
      <c r="C50" s="48" t="s">
        <v>12</v>
      </c>
      <c r="D50" s="49">
        <v>41</v>
      </c>
      <c r="E50" s="50" t="s">
        <v>15</v>
      </c>
      <c r="F50" s="51">
        <v>17000</v>
      </c>
      <c r="G50" s="51">
        <f>Tabla227[[#This Row],[Cantidad]]*Tabla227[[#This Row],[Precio unitario]]</f>
        <v>697000</v>
      </c>
      <c r="H50" s="52" t="str">
        <f>IF(Tabla227[[#This Row],[Precio Total]]&gt;200000,"SI","NO")</f>
        <v>SI</v>
      </c>
      <c r="I50" s="53">
        <f>IF(Tabla227[[#This Row],[Descuento]]="SI",Tabla227[[#This Row],[Precio Total]]*10%,0)</f>
        <v>69700</v>
      </c>
      <c r="J50" s="54">
        <f>Tabla227[[#This Row],[Precio Total]]-Tabla227[[#This Row],[Descuento en monedas]]</f>
        <v>627300</v>
      </c>
      <c r="K50" s="54" t="str">
        <f>IF(Tabla227[[#This Row],[Precio Final]]&lt;300000,"BAJO",IF(Tabla227[[#This Row],[Precio Final]]&lt;500000,"ACEPTABLE","ELEVADO"))</f>
        <v>ELEVADO</v>
      </c>
      <c r="L50" s="45" t="str">
        <f>+IF(AND(Tabla227[[#This Row],[Descuento]]=N50,Tabla227[[#This Row],[Descuento en monedas]]=O50,Tabla227[[#This Row],[Precio Final]]=P50,Tabla227[[#This Row],[Calificación]]=Q50),"✔","❌")</f>
        <v>✔</v>
      </c>
      <c r="N50" s="44" t="s">
        <v>56</v>
      </c>
      <c r="O50" s="44">
        <v>69700</v>
      </c>
      <c r="P50" s="44">
        <v>627300</v>
      </c>
      <c r="Q50" s="44" t="s">
        <v>62</v>
      </c>
      <c r="S50" s="44"/>
    </row>
    <row r="51" spans="3:19" ht="15.6" x14ac:dyDescent="0.3">
      <c r="C51" s="48" t="s">
        <v>12</v>
      </c>
      <c r="D51" s="49">
        <v>43</v>
      </c>
      <c r="E51" s="50" t="s">
        <v>16</v>
      </c>
      <c r="F51" s="51">
        <v>10000</v>
      </c>
      <c r="G51" s="51">
        <f>Tabla227[[#This Row],[Cantidad]]*Tabla227[[#This Row],[Precio unitario]]</f>
        <v>430000</v>
      </c>
      <c r="H51" s="52" t="str">
        <f>IF(Tabla227[[#This Row],[Precio Total]]&gt;200000,"SI","NO")</f>
        <v>SI</v>
      </c>
      <c r="I51" s="53">
        <f>IF(Tabla227[[#This Row],[Descuento]]="SI",Tabla227[[#This Row],[Precio Total]]*10%,0)</f>
        <v>43000</v>
      </c>
      <c r="J51" s="54">
        <f>Tabla227[[#This Row],[Precio Total]]-Tabla227[[#This Row],[Descuento en monedas]]</f>
        <v>387000</v>
      </c>
      <c r="K51" s="54" t="str">
        <f>IF(Tabla227[[#This Row],[Precio Final]]&lt;300000,"BAJO",IF(Tabla227[[#This Row],[Precio Final]]&lt;500000,"ACEPTABLE","ELEVADO"))</f>
        <v>ACEPTABLE</v>
      </c>
      <c r="L51" s="45" t="str">
        <f>+IF(AND(Tabla227[[#This Row],[Descuento]]=N51,Tabla227[[#This Row],[Descuento en monedas]]=O51,Tabla227[[#This Row],[Precio Final]]=P51,Tabla227[[#This Row],[Calificación]]=Q51),"✔","❌")</f>
        <v>✔</v>
      </c>
      <c r="N51" s="44" t="s">
        <v>56</v>
      </c>
      <c r="O51" s="44">
        <v>43000</v>
      </c>
      <c r="P51" s="44">
        <v>387000</v>
      </c>
      <c r="Q51" s="44" t="s">
        <v>61</v>
      </c>
      <c r="S51" s="44"/>
    </row>
    <row r="52" spans="3:19" ht="15.6" x14ac:dyDescent="0.3">
      <c r="C52" s="48" t="s">
        <v>12</v>
      </c>
      <c r="D52" s="49">
        <v>35</v>
      </c>
      <c r="E52" s="50" t="s">
        <v>17</v>
      </c>
      <c r="F52" s="51">
        <v>10000</v>
      </c>
      <c r="G52" s="51">
        <f>Tabla227[[#This Row],[Cantidad]]*Tabla227[[#This Row],[Precio unitario]]</f>
        <v>350000</v>
      </c>
      <c r="H52" s="52" t="str">
        <f>IF(Tabla227[[#This Row],[Precio Total]]&gt;200000,"SI","NO")</f>
        <v>SI</v>
      </c>
      <c r="I52" s="53">
        <f>IF(Tabla227[[#This Row],[Descuento]]="SI",Tabla227[[#This Row],[Precio Total]]*10%,0)</f>
        <v>35000</v>
      </c>
      <c r="J52" s="54">
        <f>Tabla227[[#This Row],[Precio Total]]-Tabla227[[#This Row],[Descuento en monedas]]</f>
        <v>315000</v>
      </c>
      <c r="K52" s="54" t="str">
        <f>IF(Tabla227[[#This Row],[Precio Final]]&lt;300000,"BAJO",IF(Tabla227[[#This Row],[Precio Final]]&lt;500000,"ACEPTABLE","ELEVADO"))</f>
        <v>ACEPTABLE</v>
      </c>
      <c r="L52" s="45" t="str">
        <f>+IF(AND(Tabla227[[#This Row],[Descuento]]=N52,Tabla227[[#This Row],[Descuento en monedas]]=O52,Tabla227[[#This Row],[Precio Final]]=P52,Tabla227[[#This Row],[Calificación]]=Q52),"✔","❌")</f>
        <v>✔</v>
      </c>
      <c r="N52" s="44" t="s">
        <v>56</v>
      </c>
      <c r="O52" s="44">
        <v>35000</v>
      </c>
      <c r="P52" s="44">
        <v>315000</v>
      </c>
      <c r="Q52" s="44" t="s">
        <v>61</v>
      </c>
      <c r="S52" s="44"/>
    </row>
    <row r="53" spans="3:19" ht="15.6" x14ac:dyDescent="0.3">
      <c r="C53" s="48" t="s">
        <v>12</v>
      </c>
      <c r="D53" s="49">
        <v>21</v>
      </c>
      <c r="E53" s="50" t="s">
        <v>18</v>
      </c>
      <c r="F53" s="51">
        <v>5000</v>
      </c>
      <c r="G53" s="51">
        <f>Tabla227[[#This Row],[Cantidad]]*Tabla227[[#This Row],[Precio unitario]]</f>
        <v>105000</v>
      </c>
      <c r="H53" s="52" t="str">
        <f>IF(Tabla227[[#This Row],[Precio Total]]&gt;200000,"SI","NO")</f>
        <v>NO</v>
      </c>
      <c r="I53" s="53">
        <f>IF(Tabla227[[#This Row],[Descuento]]="SI",Tabla227[[#This Row],[Precio Total]]*10%,0)</f>
        <v>0</v>
      </c>
      <c r="J53" s="54">
        <f>Tabla227[[#This Row],[Precio Total]]-Tabla227[[#This Row],[Descuento en monedas]]</f>
        <v>105000</v>
      </c>
      <c r="K53" s="54" t="str">
        <f>IF(Tabla227[[#This Row],[Precio Final]]&lt;300000,"BAJO",IF(Tabla227[[#This Row],[Precio Final]]&lt;500000,"ACEPTABLE","ELEVADO"))</f>
        <v>BAJO</v>
      </c>
      <c r="L53" s="45" t="str">
        <f>+IF(AND(Tabla227[[#This Row],[Descuento]]=N53,Tabla227[[#This Row],[Descuento en monedas]]=O53,Tabla227[[#This Row],[Precio Final]]=P53,Tabla227[[#This Row],[Calificación]]=Q53),"✔","❌")</f>
        <v>✔</v>
      </c>
      <c r="N53" s="44" t="s">
        <v>55</v>
      </c>
      <c r="O53" s="44">
        <v>0</v>
      </c>
      <c r="P53" s="44">
        <v>105000</v>
      </c>
      <c r="Q53" s="44" t="s">
        <v>60</v>
      </c>
      <c r="S53" s="44"/>
    </row>
    <row r="54" spans="3:19" ht="15.6" x14ac:dyDescent="0.3">
      <c r="C54" s="48" t="s">
        <v>13</v>
      </c>
      <c r="D54" s="49">
        <v>55</v>
      </c>
      <c r="E54" s="50" t="s">
        <v>14</v>
      </c>
      <c r="F54" s="51">
        <v>8000</v>
      </c>
      <c r="G54" s="51">
        <f>Tabla227[[#This Row],[Cantidad]]*Tabla227[[#This Row],[Precio unitario]]</f>
        <v>440000</v>
      </c>
      <c r="H54" s="52" t="str">
        <f>IF(Tabla227[[#This Row],[Precio Total]]&gt;200000,"SI","NO")</f>
        <v>SI</v>
      </c>
      <c r="I54" s="53">
        <f>IF(Tabla227[[#This Row],[Descuento]]="SI",Tabla227[[#This Row],[Precio Total]]*10%,0)</f>
        <v>44000</v>
      </c>
      <c r="J54" s="54">
        <f>Tabla227[[#This Row],[Precio Total]]-Tabla227[[#This Row],[Descuento en monedas]]</f>
        <v>396000</v>
      </c>
      <c r="K54" s="54" t="str">
        <f>IF(Tabla227[[#This Row],[Precio Final]]&lt;300000,"BAJO",IF(Tabla227[[#This Row],[Precio Final]]&lt;500000,"ACEPTABLE","ELEVADO"))</f>
        <v>ACEPTABLE</v>
      </c>
      <c r="L54" s="45" t="str">
        <f>+IF(AND(Tabla227[[#This Row],[Descuento]]=N54,Tabla227[[#This Row],[Descuento en monedas]]=O54,Tabla227[[#This Row],[Precio Final]]=P54,Tabla227[[#This Row],[Calificación]]=Q54),"✔","❌")</f>
        <v>✔</v>
      </c>
      <c r="N54" s="44" t="s">
        <v>56</v>
      </c>
      <c r="O54" s="44">
        <v>44000</v>
      </c>
      <c r="P54" s="44">
        <v>396000</v>
      </c>
      <c r="Q54" s="44" t="s">
        <v>61</v>
      </c>
      <c r="S54" s="44"/>
    </row>
    <row r="55" spans="3:19" ht="15.6" x14ac:dyDescent="0.3">
      <c r="C55" s="48" t="s">
        <v>13</v>
      </c>
      <c r="D55" s="49">
        <v>42</v>
      </c>
      <c r="E55" s="50" t="s">
        <v>15</v>
      </c>
      <c r="F55" s="51">
        <v>17000</v>
      </c>
      <c r="G55" s="51">
        <f>Tabla227[[#This Row],[Cantidad]]*Tabla227[[#This Row],[Precio unitario]]</f>
        <v>714000</v>
      </c>
      <c r="H55" s="52" t="str">
        <f>IF(Tabla227[[#This Row],[Precio Total]]&gt;200000,"SI","NO")</f>
        <v>SI</v>
      </c>
      <c r="I55" s="53">
        <f>IF(Tabla227[[#This Row],[Descuento]]="SI",Tabla227[[#This Row],[Precio Total]]*10%,0)</f>
        <v>71400</v>
      </c>
      <c r="J55" s="54">
        <f>Tabla227[[#This Row],[Precio Total]]-Tabla227[[#This Row],[Descuento en monedas]]</f>
        <v>642600</v>
      </c>
      <c r="K55" s="54" t="str">
        <f>IF(Tabla227[[#This Row],[Precio Final]]&lt;300000,"BAJO",IF(Tabla227[[#This Row],[Precio Final]]&lt;500000,"ACEPTABLE","ELEVADO"))</f>
        <v>ELEVADO</v>
      </c>
      <c r="L55" s="45" t="str">
        <f>+IF(AND(Tabla227[[#This Row],[Descuento]]=N55,Tabla227[[#This Row],[Descuento en monedas]]=O55,Tabla227[[#This Row],[Precio Final]]=P55,Tabla227[[#This Row],[Calificación]]=Q55),"✔","❌")</f>
        <v>✔</v>
      </c>
      <c r="N55" s="44" t="s">
        <v>56</v>
      </c>
      <c r="O55" s="44">
        <v>71400</v>
      </c>
      <c r="P55" s="44">
        <v>642600</v>
      </c>
      <c r="Q55" s="44" t="s">
        <v>62</v>
      </c>
      <c r="S55" s="44"/>
    </row>
    <row r="56" spans="3:19" ht="15.6" x14ac:dyDescent="0.3">
      <c r="C56" s="48" t="s">
        <v>13</v>
      </c>
      <c r="D56" s="49">
        <v>55</v>
      </c>
      <c r="E56" s="50" t="s">
        <v>16</v>
      </c>
      <c r="F56" s="51">
        <v>10000</v>
      </c>
      <c r="G56" s="51">
        <f>Tabla227[[#This Row],[Cantidad]]*Tabla227[[#This Row],[Precio unitario]]</f>
        <v>550000</v>
      </c>
      <c r="H56" s="52" t="str">
        <f>IF(Tabla227[[#This Row],[Precio Total]]&gt;200000,"SI","NO")</f>
        <v>SI</v>
      </c>
      <c r="I56" s="53">
        <f>IF(Tabla227[[#This Row],[Descuento]]="SI",Tabla227[[#This Row],[Precio Total]]*10%,0)</f>
        <v>55000</v>
      </c>
      <c r="J56" s="54">
        <f>Tabla227[[#This Row],[Precio Total]]-Tabla227[[#This Row],[Descuento en monedas]]</f>
        <v>495000</v>
      </c>
      <c r="K56" s="54" t="str">
        <f>IF(Tabla227[[#This Row],[Precio Final]]&lt;300000,"BAJO",IF(Tabla227[[#This Row],[Precio Final]]&lt;500000,"ACEPTABLE","ELEVADO"))</f>
        <v>ACEPTABLE</v>
      </c>
      <c r="L56" s="45" t="str">
        <f>+IF(AND(Tabla227[[#This Row],[Descuento]]=N56,Tabla227[[#This Row],[Descuento en monedas]]=O56,Tabla227[[#This Row],[Precio Final]]=P56,Tabla227[[#This Row],[Calificación]]=Q56),"✔","❌")</f>
        <v>✔</v>
      </c>
      <c r="N56" s="44" t="s">
        <v>56</v>
      </c>
      <c r="O56" s="44">
        <v>55000</v>
      </c>
      <c r="P56" s="44">
        <v>495000</v>
      </c>
      <c r="Q56" s="44" t="s">
        <v>61</v>
      </c>
      <c r="S56" s="44"/>
    </row>
    <row r="57" spans="3:19" ht="15.6" x14ac:dyDescent="0.3">
      <c r="C57" s="48" t="s">
        <v>13</v>
      </c>
      <c r="D57" s="49">
        <v>34</v>
      </c>
      <c r="E57" s="50" t="s">
        <v>17</v>
      </c>
      <c r="F57" s="51">
        <v>10000</v>
      </c>
      <c r="G57" s="51">
        <f>Tabla227[[#This Row],[Cantidad]]*Tabla227[[#This Row],[Precio unitario]]</f>
        <v>340000</v>
      </c>
      <c r="H57" s="52" t="str">
        <f>IF(Tabla227[[#This Row],[Precio Total]]&gt;200000,"SI","NO")</f>
        <v>SI</v>
      </c>
      <c r="I57" s="53">
        <f>IF(Tabla227[[#This Row],[Descuento]]="SI",Tabla227[[#This Row],[Precio Total]]*10%,0)</f>
        <v>34000</v>
      </c>
      <c r="J57" s="54">
        <f>Tabla227[[#This Row],[Precio Total]]-Tabla227[[#This Row],[Descuento en monedas]]</f>
        <v>306000</v>
      </c>
      <c r="K57" s="54" t="str">
        <f>IF(Tabla227[[#This Row],[Precio Final]]&lt;300000,"BAJO",IF(Tabla227[[#This Row],[Precio Final]]&lt;500000,"ACEPTABLE","ELEVADO"))</f>
        <v>ACEPTABLE</v>
      </c>
      <c r="L57" s="45" t="str">
        <f>+IF(AND(Tabla227[[#This Row],[Descuento]]=N57,Tabla227[[#This Row],[Descuento en monedas]]=O57,Tabla227[[#This Row],[Precio Final]]=P57,Tabla227[[#This Row],[Calificación]]=Q57),"✔","❌")</f>
        <v>✔</v>
      </c>
      <c r="N57" s="44" t="s">
        <v>56</v>
      </c>
      <c r="O57" s="44">
        <v>34000</v>
      </c>
      <c r="P57" s="44">
        <v>306000</v>
      </c>
      <c r="Q57" s="44" t="s">
        <v>61</v>
      </c>
      <c r="S57" s="44"/>
    </row>
    <row r="58" spans="3:19" ht="15.6" x14ac:dyDescent="0.3">
      <c r="C58" s="48" t="s">
        <v>13</v>
      </c>
      <c r="D58" s="49">
        <v>25</v>
      </c>
      <c r="E58" s="50" t="s">
        <v>18</v>
      </c>
      <c r="F58" s="51">
        <v>5000</v>
      </c>
      <c r="G58" s="51">
        <f>Tabla227[[#This Row],[Cantidad]]*Tabla227[[#This Row],[Precio unitario]]</f>
        <v>125000</v>
      </c>
      <c r="H58" s="52" t="str">
        <f>IF(Tabla227[[#This Row],[Precio Total]]&gt;200000,"SI","NO")</f>
        <v>NO</v>
      </c>
      <c r="I58" s="53">
        <f>IF(Tabla227[[#This Row],[Descuento]]="SI",Tabla227[[#This Row],[Precio Total]]*10%,0)</f>
        <v>0</v>
      </c>
      <c r="J58" s="54">
        <f>Tabla227[[#This Row],[Precio Total]]-Tabla227[[#This Row],[Descuento en monedas]]</f>
        <v>125000</v>
      </c>
      <c r="K58" s="54" t="str">
        <f>IF(Tabla227[[#This Row],[Precio Final]]&lt;300000,"BAJO",IF(Tabla227[[#This Row],[Precio Final]]&lt;500000,"ACEPTABLE","ELEVADO"))</f>
        <v>BAJO</v>
      </c>
      <c r="L58" s="45" t="str">
        <f>+IF(AND(Tabla227[[#This Row],[Descuento]]=N58,Tabla227[[#This Row],[Descuento en monedas]]=O58,Tabla227[[#This Row],[Precio Final]]=P58,Tabla227[[#This Row],[Calificación]]=Q58),"✔","❌")</f>
        <v>✔</v>
      </c>
      <c r="N58" s="44" t="s">
        <v>55</v>
      </c>
      <c r="O58" s="44">
        <v>0</v>
      </c>
      <c r="P58" s="44">
        <v>125000</v>
      </c>
      <c r="Q58" s="44" t="s">
        <v>60</v>
      </c>
      <c r="S58" s="44"/>
    </row>
    <row r="59" spans="3:19" x14ac:dyDescent="0.3">
      <c r="D59" s="3"/>
      <c r="E59" s="3"/>
      <c r="F59" s="4"/>
      <c r="G59" s="4"/>
      <c r="H59" s="4"/>
      <c r="I59" s="4"/>
      <c r="J59" s="4"/>
    </row>
    <row r="60" spans="3:19" x14ac:dyDescent="0.3">
      <c r="D60" s="3"/>
      <c r="E60" s="3"/>
      <c r="F60" s="4"/>
      <c r="G60" s="4"/>
      <c r="H60" s="4"/>
      <c r="I60" s="4"/>
      <c r="J60" s="4"/>
    </row>
    <row r="61" spans="3:19" x14ac:dyDescent="0.3">
      <c r="D61" s="3"/>
      <c r="E61" s="3"/>
      <c r="F61" s="4"/>
      <c r="G61" s="4"/>
      <c r="H61" s="4"/>
      <c r="I61" s="4"/>
      <c r="J61" s="4"/>
    </row>
    <row r="62" spans="3:19" x14ac:dyDescent="0.3">
      <c r="D62" s="3"/>
      <c r="E62" s="3"/>
      <c r="F62" s="4"/>
      <c r="G62" s="4"/>
      <c r="H62" s="4"/>
      <c r="I62" s="4"/>
      <c r="J62" s="4"/>
    </row>
    <row r="63" spans="3:19" x14ac:dyDescent="0.3">
      <c r="D63" s="3"/>
      <c r="E63" s="3"/>
      <c r="F63" s="4"/>
      <c r="G63" s="4"/>
      <c r="H63" s="4"/>
      <c r="I63" s="4"/>
      <c r="J63" s="4"/>
    </row>
    <row r="64" spans="3:19" x14ac:dyDescent="0.3">
      <c r="D64" s="3"/>
      <c r="E64" s="3"/>
      <c r="F64" s="4"/>
      <c r="G64" s="4"/>
      <c r="H64" s="4"/>
      <c r="I64" s="4"/>
      <c r="J64" s="4"/>
    </row>
    <row r="65" spans="4:10" x14ac:dyDescent="0.3">
      <c r="D65" s="3"/>
      <c r="E65" s="3"/>
      <c r="F65" s="4"/>
      <c r="G65" s="4"/>
      <c r="H65" s="4"/>
      <c r="I65" s="4"/>
      <c r="J65" s="4"/>
    </row>
    <row r="66" spans="4:10" x14ac:dyDescent="0.3">
      <c r="D66" s="3"/>
      <c r="E66" s="3"/>
      <c r="F66" s="4"/>
      <c r="G66" s="4"/>
      <c r="H66" s="4"/>
      <c r="I66" s="4"/>
      <c r="J66" s="4"/>
    </row>
    <row r="67" spans="4:10" x14ac:dyDescent="0.3">
      <c r="D67" s="3"/>
      <c r="E67" s="3"/>
      <c r="F67" s="4"/>
      <c r="G67" s="4"/>
      <c r="H67" s="4"/>
      <c r="I67" s="4"/>
      <c r="J67" s="4"/>
    </row>
    <row r="68" spans="4:10" x14ac:dyDescent="0.3">
      <c r="D68" s="3"/>
      <c r="E68" s="3"/>
      <c r="F68" s="4"/>
      <c r="G68" s="4"/>
      <c r="H68" s="4"/>
      <c r="I68" s="4"/>
      <c r="J68" s="4"/>
    </row>
    <row r="69" spans="4:10" x14ac:dyDescent="0.3">
      <c r="D69" s="3"/>
      <c r="E69" s="3"/>
      <c r="F69" s="4"/>
      <c r="G69" s="4"/>
      <c r="H69" s="4"/>
      <c r="I69" s="4"/>
      <c r="J69" s="4"/>
    </row>
    <row r="70" spans="4:10" x14ac:dyDescent="0.3">
      <c r="D70" s="3"/>
      <c r="E70" s="3"/>
      <c r="F70" s="4"/>
      <c r="G70" s="4"/>
      <c r="H70" s="4"/>
      <c r="I70" s="4"/>
      <c r="J70" s="4"/>
    </row>
    <row r="71" spans="4:10" x14ac:dyDescent="0.3">
      <c r="D71" s="3"/>
      <c r="E71" s="3"/>
      <c r="F71" s="4"/>
      <c r="G71" s="4"/>
      <c r="H71" s="4"/>
      <c r="I71" s="4"/>
      <c r="J71" s="4"/>
    </row>
    <row r="72" spans="4:10" x14ac:dyDescent="0.3">
      <c r="D72" s="3"/>
      <c r="E72" s="3"/>
      <c r="F72" s="4"/>
      <c r="G72" s="4"/>
      <c r="H72" s="4"/>
      <c r="I72" s="4"/>
      <c r="J72" s="4"/>
    </row>
    <row r="73" spans="4:10" x14ac:dyDescent="0.3">
      <c r="D73" s="3"/>
      <c r="E73" s="3"/>
      <c r="F73" s="4"/>
      <c r="G73" s="4"/>
      <c r="H73" s="4"/>
      <c r="I73" s="4"/>
      <c r="J73" s="4"/>
    </row>
    <row r="74" spans="4:10" x14ac:dyDescent="0.3">
      <c r="D74" s="3"/>
      <c r="E74" s="3"/>
      <c r="F74" s="4"/>
      <c r="G74" s="4"/>
      <c r="H74" s="4"/>
      <c r="I74" s="4"/>
      <c r="J74" s="4"/>
    </row>
    <row r="75" spans="4:10" x14ac:dyDescent="0.3">
      <c r="D75" s="3"/>
      <c r="E75" s="3"/>
      <c r="F75" s="4"/>
      <c r="G75" s="4"/>
      <c r="H75" s="4"/>
      <c r="I75" s="4"/>
      <c r="J75" s="4"/>
    </row>
    <row r="76" spans="4:10" x14ac:dyDescent="0.3">
      <c r="D76" s="3"/>
      <c r="E76" s="3"/>
      <c r="F76" s="4"/>
      <c r="G76" s="4"/>
      <c r="H76" s="4"/>
      <c r="I76" s="4"/>
      <c r="J76" s="4"/>
    </row>
    <row r="77" spans="4:10" x14ac:dyDescent="0.3">
      <c r="D77" s="3"/>
      <c r="E77" s="3"/>
      <c r="F77" s="4"/>
      <c r="G77" s="4"/>
      <c r="H77" s="4"/>
      <c r="I77" s="4"/>
      <c r="J77" s="4"/>
    </row>
    <row r="78" spans="4:10" x14ac:dyDescent="0.3">
      <c r="D78" s="3"/>
      <c r="E78" s="3"/>
      <c r="F78" s="4"/>
      <c r="G78" s="4"/>
      <c r="H78" s="4"/>
      <c r="I78" s="4"/>
      <c r="J78" s="4"/>
    </row>
    <row r="79" spans="4:10" x14ac:dyDescent="0.3">
      <c r="D79" s="3"/>
      <c r="E79" s="3"/>
      <c r="F79" s="4"/>
      <c r="G79" s="4"/>
      <c r="H79" s="4"/>
      <c r="I79" s="4"/>
      <c r="J79" s="4"/>
    </row>
    <row r="80" spans="4: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row r="88" spans="4:10" x14ac:dyDescent="0.3">
      <c r="D88" s="3"/>
      <c r="E88" s="3"/>
      <c r="F88" s="4"/>
      <c r="G88" s="4"/>
      <c r="H88" s="4"/>
      <c r="I88" s="4"/>
      <c r="J88" s="4"/>
    </row>
    <row r="89" spans="4:10" x14ac:dyDescent="0.3">
      <c r="D89" s="3"/>
      <c r="E89" s="3"/>
      <c r="F89" s="4"/>
      <c r="G89" s="4"/>
      <c r="H89" s="4"/>
      <c r="I89" s="4"/>
      <c r="J89" s="4"/>
    </row>
    <row r="90" spans="4:10" x14ac:dyDescent="0.3">
      <c r="D90" s="3"/>
      <c r="E90" s="3"/>
      <c r="F90" s="4"/>
      <c r="G90" s="4"/>
      <c r="H90" s="4"/>
      <c r="I90" s="4"/>
      <c r="J90" s="4"/>
    </row>
    <row r="91" spans="4:10" x14ac:dyDescent="0.3">
      <c r="D91" s="3"/>
      <c r="E91" s="3"/>
      <c r="F91" s="4"/>
      <c r="G91" s="4"/>
      <c r="H91" s="4"/>
      <c r="I91" s="4"/>
      <c r="J91" s="4"/>
    </row>
  </sheetData>
  <dataConsolidate/>
  <mergeCells count="1">
    <mergeCell ref="C2:L6"/>
  </mergeCells>
  <conditionalFormatting sqref="L29:L58">
    <cfRule type="cellIs" dxfId="13" priority="1" operator="equal">
      <formula>"❌"</formula>
    </cfRule>
    <cfRule type="cellIs" dxfId="12" priority="2" operator="equal">
      <formula>"✔"</formula>
    </cfRule>
  </conditionalFormatting>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84C1-F488-46CA-B61A-5BBEEC21255B}">
  <sheetPr>
    <tabColor rgb="FF009999"/>
  </sheetPr>
  <dimension ref="A2:S91"/>
  <sheetViews>
    <sheetView showGridLines="0" topLeftCell="B6" zoomScale="88" zoomScaleNormal="96" workbookViewId="0">
      <selection activeCell="H46" sqref="H46"/>
    </sheetView>
  </sheetViews>
  <sheetFormatPr baseColWidth="10" defaultRowHeight="14.4" x14ac:dyDescent="0.3"/>
  <cols>
    <col min="1" max="1" width="11.5546875" style="1"/>
    <col min="2" max="2" width="15.88671875" style="1" customWidth="1"/>
    <col min="3" max="3" width="10.88671875" style="1" bestFit="1" customWidth="1"/>
    <col min="4" max="4" width="15.77734375" style="1" bestFit="1" customWidth="1"/>
    <col min="5" max="5" width="15.33203125" style="1" bestFit="1" customWidth="1"/>
    <col min="6" max="6" width="22.21875" style="1" bestFit="1" customWidth="1"/>
    <col min="7" max="7" width="19" style="1" bestFit="1" customWidth="1"/>
    <col min="8" max="8" width="17.77734375" style="1" bestFit="1" customWidth="1"/>
    <col min="9" max="9" width="32.21875" style="1" bestFit="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x14ac:dyDescent="0.3">
      <c r="A2" s="2"/>
      <c r="B2" s="2"/>
      <c r="C2" s="87" t="s">
        <v>71</v>
      </c>
      <c r="D2" s="87"/>
      <c r="E2" s="87"/>
      <c r="F2" s="87"/>
      <c r="G2" s="87"/>
      <c r="H2" s="87"/>
      <c r="I2" s="87"/>
      <c r="J2" s="87"/>
      <c r="K2" s="87"/>
      <c r="L2" s="87"/>
    </row>
    <row r="3" spans="1:12" x14ac:dyDescent="0.3">
      <c r="A3" s="2"/>
      <c r="B3" s="2"/>
      <c r="C3" s="87"/>
      <c r="D3" s="87"/>
      <c r="E3" s="87"/>
      <c r="F3" s="87"/>
      <c r="G3" s="87"/>
      <c r="H3" s="87"/>
      <c r="I3" s="87"/>
      <c r="J3" s="87"/>
      <c r="K3" s="87"/>
      <c r="L3" s="87"/>
    </row>
    <row r="4" spans="1:12" x14ac:dyDescent="0.3">
      <c r="A4" s="2"/>
      <c r="B4" s="2"/>
      <c r="C4" s="87"/>
      <c r="D4" s="87"/>
      <c r="E4" s="87"/>
      <c r="F4" s="87"/>
      <c r="G4" s="87"/>
      <c r="H4" s="87"/>
      <c r="I4" s="87"/>
      <c r="J4" s="87"/>
      <c r="K4" s="87"/>
      <c r="L4" s="87"/>
    </row>
    <row r="5" spans="1:12" x14ac:dyDescent="0.3">
      <c r="A5" s="2"/>
      <c r="B5" s="2"/>
      <c r="C5" s="87"/>
      <c r="D5" s="87"/>
      <c r="E5" s="87"/>
      <c r="F5" s="87"/>
      <c r="G5" s="87"/>
      <c r="H5" s="87"/>
      <c r="I5" s="87"/>
      <c r="J5" s="87"/>
      <c r="K5" s="87"/>
      <c r="L5" s="87"/>
    </row>
    <row r="6" spans="1:12" x14ac:dyDescent="0.3">
      <c r="A6" s="2"/>
      <c r="B6" s="2"/>
      <c r="C6" s="87"/>
      <c r="D6" s="87"/>
      <c r="E6" s="87"/>
      <c r="F6" s="87"/>
      <c r="G6" s="87"/>
      <c r="H6" s="87"/>
      <c r="I6" s="87"/>
      <c r="J6" s="87"/>
      <c r="K6" s="87"/>
      <c r="L6" s="87"/>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2" spans="3:19" x14ac:dyDescent="0.3">
      <c r="D22" s="44"/>
      <c r="E22" s="44"/>
    </row>
    <row r="28" spans="3:19" ht="18" x14ac:dyDescent="0.3">
      <c r="C28" s="46" t="s">
        <v>5</v>
      </c>
      <c r="D28" s="46" t="s">
        <v>2</v>
      </c>
      <c r="E28" s="47" t="s">
        <v>20</v>
      </c>
      <c r="F28" s="46" t="s">
        <v>6</v>
      </c>
      <c r="G28" s="46" t="s">
        <v>3</v>
      </c>
      <c r="H28" s="47" t="s">
        <v>19</v>
      </c>
      <c r="I28" s="46" t="s">
        <v>7</v>
      </c>
      <c r="J28" s="47" t="s">
        <v>4</v>
      </c>
      <c r="K28" s="47" t="s">
        <v>59</v>
      </c>
      <c r="L28" s="43" t="s">
        <v>57</v>
      </c>
    </row>
    <row r="29" spans="3:19" ht="15.6" x14ac:dyDescent="0.3">
      <c r="C29" s="48" t="s">
        <v>8</v>
      </c>
      <c r="D29" s="49">
        <v>20</v>
      </c>
      <c r="E29" s="50" t="s">
        <v>14</v>
      </c>
      <c r="F29" s="51">
        <v>8000</v>
      </c>
      <c r="G29" s="51"/>
      <c r="H29" s="52"/>
      <c r="I29" s="53"/>
      <c r="J29" s="54"/>
      <c r="K29" s="54"/>
      <c r="L29" s="45" t="str">
        <f>+IF(AND(Tabla224[[#This Row],[Descuento]]=N29,Tabla224[[#This Row],[Descuento en monedas]]=O29,Tabla224[[#This Row],[Precio Final]]=P29,Tabla224[[#This Row],[Calificación]]=Q29),"✔","❌")</f>
        <v>❌</v>
      </c>
      <c r="N29" s="44" t="s">
        <v>55</v>
      </c>
      <c r="O29" s="44">
        <v>0</v>
      </c>
      <c r="P29" s="44">
        <v>160000</v>
      </c>
      <c r="Q29" s="44" t="s">
        <v>60</v>
      </c>
      <c r="S29" s="44"/>
    </row>
    <row r="30" spans="3:19" ht="15.6" x14ac:dyDescent="0.3">
      <c r="C30" s="48" t="s">
        <v>8</v>
      </c>
      <c r="D30" s="49">
        <v>22</v>
      </c>
      <c r="E30" s="50" t="s">
        <v>15</v>
      </c>
      <c r="F30" s="51">
        <v>17000</v>
      </c>
      <c r="G30" s="51"/>
      <c r="H30" s="52"/>
      <c r="I30" s="53"/>
      <c r="J30" s="54"/>
      <c r="K30" s="54"/>
      <c r="L30" s="45" t="str">
        <f>+IF(AND(Tabla224[[#This Row],[Descuento]]=N30,Tabla224[[#This Row],[Descuento en monedas]]=O30,Tabla224[[#This Row],[Precio Final]]=P30,Tabla224[[#This Row],[Calificación]]=Q30),"✔","❌")</f>
        <v>❌</v>
      </c>
      <c r="N30" s="44" t="s">
        <v>56</v>
      </c>
      <c r="O30" s="44">
        <v>37400</v>
      </c>
      <c r="P30" s="44">
        <v>336600</v>
      </c>
      <c r="Q30" s="44" t="s">
        <v>61</v>
      </c>
      <c r="S30" s="44"/>
    </row>
    <row r="31" spans="3:19" ht="15.6" x14ac:dyDescent="0.3">
      <c r="C31" s="48" t="s">
        <v>8</v>
      </c>
      <c r="D31" s="49">
        <v>38</v>
      </c>
      <c r="E31" s="50" t="s">
        <v>16</v>
      </c>
      <c r="F31" s="51">
        <v>10000</v>
      </c>
      <c r="G31" s="51"/>
      <c r="H31" s="52"/>
      <c r="I31" s="53"/>
      <c r="J31" s="54"/>
      <c r="K31" s="54"/>
      <c r="L31" s="45" t="str">
        <f>+IF(AND(Tabla224[[#This Row],[Descuento]]=N31,Tabla224[[#This Row],[Descuento en monedas]]=O31,Tabla224[[#This Row],[Precio Final]]=P31,Tabla224[[#This Row],[Calificación]]=Q31),"✔","❌")</f>
        <v>❌</v>
      </c>
      <c r="N31" s="44" t="s">
        <v>56</v>
      </c>
      <c r="O31" s="44">
        <v>38000</v>
      </c>
      <c r="P31" s="44">
        <v>342000</v>
      </c>
      <c r="Q31" s="44" t="s">
        <v>61</v>
      </c>
      <c r="S31" s="44"/>
    </row>
    <row r="32" spans="3:19" ht="15.6" x14ac:dyDescent="0.3">
      <c r="C32" s="48" t="s">
        <v>8</v>
      </c>
      <c r="D32" s="49">
        <v>41</v>
      </c>
      <c r="E32" s="50" t="s">
        <v>17</v>
      </c>
      <c r="F32" s="51">
        <v>10000</v>
      </c>
      <c r="G32" s="51"/>
      <c r="H32" s="52"/>
      <c r="I32" s="53"/>
      <c r="J32" s="54"/>
      <c r="K32" s="54"/>
      <c r="L32" s="45" t="str">
        <f>+IF(AND(Tabla224[[#This Row],[Descuento]]=N32,Tabla224[[#This Row],[Descuento en monedas]]=O32,Tabla224[[#This Row],[Precio Final]]=P32,Tabla224[[#This Row],[Calificación]]=Q32),"✔","❌")</f>
        <v>❌</v>
      </c>
      <c r="N32" s="44" t="s">
        <v>56</v>
      </c>
      <c r="O32" s="44">
        <v>41000</v>
      </c>
      <c r="P32" s="44">
        <v>369000</v>
      </c>
      <c r="Q32" s="44" t="s">
        <v>61</v>
      </c>
      <c r="S32" s="44"/>
    </row>
    <row r="33" spans="3:19" ht="15.6" x14ac:dyDescent="0.3">
      <c r="C33" s="48" t="s">
        <v>8</v>
      </c>
      <c r="D33" s="49">
        <v>54</v>
      </c>
      <c r="E33" s="50" t="s">
        <v>18</v>
      </c>
      <c r="F33" s="51">
        <v>5000</v>
      </c>
      <c r="G33" s="51"/>
      <c r="H33" s="52"/>
      <c r="I33" s="53"/>
      <c r="J33" s="54"/>
      <c r="K33" s="54"/>
      <c r="L33" s="45" t="str">
        <f>+IF(AND(Tabla224[[#This Row],[Descuento]]=N33,Tabla224[[#This Row],[Descuento en monedas]]=O33,Tabla224[[#This Row],[Precio Final]]=P33,Tabla224[[#This Row],[Calificación]]=Q33),"✔","❌")</f>
        <v>❌</v>
      </c>
      <c r="N33" s="44" t="s">
        <v>56</v>
      </c>
      <c r="O33" s="44">
        <v>27000</v>
      </c>
      <c r="P33" s="44">
        <v>243000</v>
      </c>
      <c r="Q33" s="44" t="s">
        <v>60</v>
      </c>
      <c r="S33" s="44"/>
    </row>
    <row r="34" spans="3:19" ht="15.6" x14ac:dyDescent="0.3">
      <c r="C34" s="48" t="s">
        <v>9</v>
      </c>
      <c r="D34" s="49">
        <v>44</v>
      </c>
      <c r="E34" s="50" t="s">
        <v>14</v>
      </c>
      <c r="F34" s="51">
        <v>8000</v>
      </c>
      <c r="G34" s="51"/>
      <c r="H34" s="52"/>
      <c r="I34" s="53"/>
      <c r="J34" s="54"/>
      <c r="K34" s="54"/>
      <c r="L34" s="45" t="str">
        <f>+IF(AND(Tabla224[[#This Row],[Descuento]]=N34,Tabla224[[#This Row],[Descuento en monedas]]=O34,Tabla224[[#This Row],[Precio Final]]=P34,Tabla224[[#This Row],[Calificación]]=Q34),"✔","❌")</f>
        <v>❌</v>
      </c>
      <c r="N34" s="44" t="s">
        <v>56</v>
      </c>
      <c r="O34" s="44">
        <v>35200</v>
      </c>
      <c r="P34" s="44">
        <v>316800</v>
      </c>
      <c r="Q34" s="44" t="s">
        <v>61</v>
      </c>
      <c r="S34" s="44"/>
    </row>
    <row r="35" spans="3:19" ht="15.6" x14ac:dyDescent="0.3">
      <c r="C35" s="48" t="s">
        <v>9</v>
      </c>
      <c r="D35" s="49">
        <v>54</v>
      </c>
      <c r="E35" s="50" t="s">
        <v>15</v>
      </c>
      <c r="F35" s="51">
        <v>17000</v>
      </c>
      <c r="G35" s="51"/>
      <c r="H35" s="52"/>
      <c r="I35" s="53"/>
      <c r="J35" s="54"/>
      <c r="K35" s="54"/>
      <c r="L35" s="45" t="str">
        <f>+IF(AND(Tabla224[[#This Row],[Descuento]]=N35,Tabla224[[#This Row],[Descuento en monedas]]=O35,Tabla224[[#This Row],[Precio Final]]=P35,Tabla224[[#This Row],[Calificación]]=Q35),"✔","❌")</f>
        <v>❌</v>
      </c>
      <c r="N35" s="44" t="s">
        <v>56</v>
      </c>
      <c r="O35" s="44">
        <v>91800</v>
      </c>
      <c r="P35" s="44">
        <v>826200</v>
      </c>
      <c r="Q35" s="44" t="s">
        <v>62</v>
      </c>
      <c r="S35" s="44"/>
    </row>
    <row r="36" spans="3:19" ht="15.6" x14ac:dyDescent="0.3">
      <c r="C36" s="48" t="s">
        <v>9</v>
      </c>
      <c r="D36" s="49">
        <v>35</v>
      </c>
      <c r="E36" s="50" t="s">
        <v>16</v>
      </c>
      <c r="F36" s="51">
        <v>10000</v>
      </c>
      <c r="G36" s="51"/>
      <c r="H36" s="52"/>
      <c r="I36" s="53"/>
      <c r="J36" s="54"/>
      <c r="K36" s="54"/>
      <c r="L36" s="45" t="str">
        <f>+IF(AND(Tabla224[[#This Row],[Descuento]]=N36,Tabla224[[#This Row],[Descuento en monedas]]=O36,Tabla224[[#This Row],[Precio Final]]=P36,Tabla224[[#This Row],[Calificación]]=Q36),"✔","❌")</f>
        <v>❌</v>
      </c>
      <c r="N36" s="44" t="s">
        <v>56</v>
      </c>
      <c r="O36" s="44">
        <v>35000</v>
      </c>
      <c r="P36" s="44">
        <v>315000</v>
      </c>
      <c r="Q36" s="44" t="s">
        <v>61</v>
      </c>
      <c r="S36" s="44"/>
    </row>
    <row r="37" spans="3:19" ht="15.6" x14ac:dyDescent="0.3">
      <c r="C37" s="48" t="s">
        <v>9</v>
      </c>
      <c r="D37" s="49">
        <v>56</v>
      </c>
      <c r="E37" s="50" t="s">
        <v>17</v>
      </c>
      <c r="F37" s="51">
        <v>10000</v>
      </c>
      <c r="G37" s="51"/>
      <c r="H37" s="52"/>
      <c r="I37" s="53"/>
      <c r="J37" s="54"/>
      <c r="K37" s="54"/>
      <c r="L37" s="45" t="str">
        <f>+IF(AND(Tabla224[[#This Row],[Descuento]]=N37,Tabla224[[#This Row],[Descuento en monedas]]=O37,Tabla224[[#This Row],[Precio Final]]=P37,Tabla224[[#This Row],[Calificación]]=Q37),"✔","❌")</f>
        <v>❌</v>
      </c>
      <c r="N37" s="44" t="s">
        <v>56</v>
      </c>
      <c r="O37" s="44">
        <v>56000</v>
      </c>
      <c r="P37" s="44">
        <v>504000</v>
      </c>
      <c r="Q37" s="44" t="s">
        <v>62</v>
      </c>
      <c r="S37" s="44"/>
    </row>
    <row r="38" spans="3:19" ht="15.6" x14ac:dyDescent="0.3">
      <c r="C38" s="48" t="s">
        <v>9</v>
      </c>
      <c r="D38" s="49">
        <v>21</v>
      </c>
      <c r="E38" s="50" t="s">
        <v>18</v>
      </c>
      <c r="F38" s="51">
        <v>5000</v>
      </c>
      <c r="G38" s="51"/>
      <c r="H38" s="52"/>
      <c r="I38" s="53"/>
      <c r="J38" s="54"/>
      <c r="K38" s="54"/>
      <c r="L38" s="45" t="str">
        <f>+IF(AND(Tabla224[[#This Row],[Descuento]]=N38,Tabla224[[#This Row],[Descuento en monedas]]=O38,Tabla224[[#This Row],[Precio Final]]=P38,Tabla224[[#This Row],[Calificación]]=Q38),"✔","❌")</f>
        <v>❌</v>
      </c>
      <c r="N38" s="44" t="s">
        <v>55</v>
      </c>
      <c r="O38" s="44">
        <v>0</v>
      </c>
      <c r="P38" s="44">
        <v>105000</v>
      </c>
      <c r="Q38" s="44" t="s">
        <v>60</v>
      </c>
      <c r="S38" s="44"/>
    </row>
    <row r="39" spans="3:19" ht="15.6" x14ac:dyDescent="0.3">
      <c r="C39" s="48" t="s">
        <v>10</v>
      </c>
      <c r="D39" s="49">
        <v>51</v>
      </c>
      <c r="E39" s="50" t="s">
        <v>14</v>
      </c>
      <c r="F39" s="51">
        <v>8000</v>
      </c>
      <c r="G39" s="51"/>
      <c r="H39" s="52"/>
      <c r="I39" s="53"/>
      <c r="J39" s="54"/>
      <c r="K39" s="54"/>
      <c r="L39" s="45" t="str">
        <f>+IF(AND(Tabla224[[#This Row],[Descuento]]=N39,Tabla224[[#This Row],[Descuento en monedas]]=O39,Tabla224[[#This Row],[Precio Final]]=P39,Tabla224[[#This Row],[Calificación]]=Q39),"✔","❌")</f>
        <v>❌</v>
      </c>
      <c r="N39" s="44" t="s">
        <v>56</v>
      </c>
      <c r="O39" s="44">
        <v>40800</v>
      </c>
      <c r="P39" s="44">
        <v>367200</v>
      </c>
      <c r="Q39" s="44" t="s">
        <v>61</v>
      </c>
      <c r="S39" s="44"/>
    </row>
    <row r="40" spans="3:19" ht="15.6" x14ac:dyDescent="0.3">
      <c r="C40" s="48" t="s">
        <v>10</v>
      </c>
      <c r="D40" s="49">
        <v>22</v>
      </c>
      <c r="E40" s="50" t="s">
        <v>15</v>
      </c>
      <c r="F40" s="51">
        <v>17000</v>
      </c>
      <c r="G40" s="51"/>
      <c r="H40" s="52"/>
      <c r="I40" s="53"/>
      <c r="J40" s="54"/>
      <c r="K40" s="54"/>
      <c r="L40" s="45" t="str">
        <f>+IF(AND(Tabla224[[#This Row],[Descuento]]=N40,Tabla224[[#This Row],[Descuento en monedas]]=O40,Tabla224[[#This Row],[Precio Final]]=P40,Tabla224[[#This Row],[Calificación]]=Q40),"✔","❌")</f>
        <v>❌</v>
      </c>
      <c r="N40" s="44" t="s">
        <v>56</v>
      </c>
      <c r="O40" s="44">
        <v>37400</v>
      </c>
      <c r="P40" s="44">
        <v>336600</v>
      </c>
      <c r="Q40" s="44" t="s">
        <v>61</v>
      </c>
      <c r="S40" s="44"/>
    </row>
    <row r="41" spans="3:19" ht="15.6" x14ac:dyDescent="0.3">
      <c r="C41" s="48" t="s">
        <v>10</v>
      </c>
      <c r="D41" s="49">
        <v>45</v>
      </c>
      <c r="E41" s="50" t="s">
        <v>16</v>
      </c>
      <c r="F41" s="51">
        <v>10000</v>
      </c>
      <c r="G41" s="51"/>
      <c r="H41" s="52"/>
      <c r="I41" s="53"/>
      <c r="J41" s="54"/>
      <c r="K41" s="54"/>
      <c r="L41" s="45" t="str">
        <f>+IF(AND(Tabla224[[#This Row],[Descuento]]=N41,Tabla224[[#This Row],[Descuento en monedas]]=O41,Tabla224[[#This Row],[Precio Final]]=P41,Tabla224[[#This Row],[Calificación]]=Q41),"✔","❌")</f>
        <v>❌</v>
      </c>
      <c r="N41" s="44" t="s">
        <v>56</v>
      </c>
      <c r="O41" s="44">
        <v>45000</v>
      </c>
      <c r="P41" s="44">
        <v>405000</v>
      </c>
      <c r="Q41" s="44" t="s">
        <v>61</v>
      </c>
      <c r="S41" s="44"/>
    </row>
    <row r="42" spans="3:19" ht="15.6" x14ac:dyDescent="0.3">
      <c r="C42" s="48" t="s">
        <v>10</v>
      </c>
      <c r="D42" s="49">
        <v>22</v>
      </c>
      <c r="E42" s="50" t="s">
        <v>17</v>
      </c>
      <c r="F42" s="51">
        <v>10000</v>
      </c>
      <c r="G42" s="51"/>
      <c r="H42" s="52"/>
      <c r="I42" s="53"/>
      <c r="J42" s="54"/>
      <c r="K42" s="54"/>
      <c r="L42" s="45" t="str">
        <f>+IF(AND(Tabla224[[#This Row],[Descuento]]=N42,Tabla224[[#This Row],[Descuento en monedas]]=O42,Tabla224[[#This Row],[Precio Final]]=P42,Tabla224[[#This Row],[Calificación]]=Q42),"✔","❌")</f>
        <v>❌</v>
      </c>
      <c r="N42" s="44" t="s">
        <v>56</v>
      </c>
      <c r="O42" s="44">
        <v>22000</v>
      </c>
      <c r="P42" s="44">
        <v>198000</v>
      </c>
      <c r="Q42" s="44" t="s">
        <v>60</v>
      </c>
      <c r="S42" s="44"/>
    </row>
    <row r="43" spans="3:19" ht="15.6" x14ac:dyDescent="0.3">
      <c r="C43" s="48" t="s">
        <v>10</v>
      </c>
      <c r="D43" s="49">
        <v>40</v>
      </c>
      <c r="E43" s="50" t="s">
        <v>18</v>
      </c>
      <c r="F43" s="51">
        <v>5000</v>
      </c>
      <c r="G43" s="51"/>
      <c r="H43" s="52"/>
      <c r="I43" s="53"/>
      <c r="J43" s="54"/>
      <c r="K43" s="54"/>
      <c r="L43" s="45" t="str">
        <f>+IF(AND(Tabla224[[#This Row],[Descuento]]=N43,Tabla224[[#This Row],[Descuento en monedas]]=O43,Tabla224[[#This Row],[Precio Final]]=P43,Tabla224[[#This Row],[Calificación]]=Q43),"✔","❌")</f>
        <v>❌</v>
      </c>
      <c r="N43" s="44" t="s">
        <v>55</v>
      </c>
      <c r="O43" s="44">
        <v>0</v>
      </c>
      <c r="P43" s="44">
        <v>200000</v>
      </c>
      <c r="Q43" s="44" t="s">
        <v>60</v>
      </c>
      <c r="S43" s="44"/>
    </row>
    <row r="44" spans="3:19" ht="15.6" x14ac:dyDescent="0.3">
      <c r="C44" s="48" t="s">
        <v>11</v>
      </c>
      <c r="D44" s="49">
        <v>33</v>
      </c>
      <c r="E44" s="50" t="s">
        <v>14</v>
      </c>
      <c r="F44" s="51">
        <v>8000</v>
      </c>
      <c r="G44" s="51"/>
      <c r="H44" s="52"/>
      <c r="I44" s="53"/>
      <c r="J44" s="54"/>
      <c r="K44" s="54"/>
      <c r="L44" s="45" t="str">
        <f>+IF(AND(Tabla224[[#This Row],[Descuento]]=N44,Tabla224[[#This Row],[Descuento en monedas]]=O44,Tabla224[[#This Row],[Precio Final]]=P44,Tabla224[[#This Row],[Calificación]]=Q44),"✔","❌")</f>
        <v>❌</v>
      </c>
      <c r="N44" s="44" t="s">
        <v>56</v>
      </c>
      <c r="O44" s="44">
        <v>26400</v>
      </c>
      <c r="P44" s="44">
        <v>237600</v>
      </c>
      <c r="Q44" s="44" t="s">
        <v>60</v>
      </c>
      <c r="S44" s="44"/>
    </row>
    <row r="45" spans="3:19" ht="15.6" x14ac:dyDescent="0.3">
      <c r="C45" s="48" t="s">
        <v>11</v>
      </c>
      <c r="D45" s="49">
        <v>54</v>
      </c>
      <c r="E45" s="50" t="s">
        <v>15</v>
      </c>
      <c r="F45" s="51">
        <v>17000</v>
      </c>
      <c r="G45" s="51"/>
      <c r="H45" s="52"/>
      <c r="I45" s="53"/>
      <c r="J45" s="54"/>
      <c r="K45" s="54"/>
      <c r="L45" s="45" t="str">
        <f>+IF(AND(Tabla224[[#This Row],[Descuento]]=N45,Tabla224[[#This Row],[Descuento en monedas]]=O45,Tabla224[[#This Row],[Precio Final]]=P45,Tabla224[[#This Row],[Calificación]]=Q45),"✔","❌")</f>
        <v>❌</v>
      </c>
      <c r="N45" s="44" t="s">
        <v>56</v>
      </c>
      <c r="O45" s="44">
        <v>91800</v>
      </c>
      <c r="P45" s="44">
        <v>826200</v>
      </c>
      <c r="Q45" s="44" t="s">
        <v>62</v>
      </c>
      <c r="S45" s="44"/>
    </row>
    <row r="46" spans="3:19" ht="15.6" x14ac:dyDescent="0.3">
      <c r="C46" s="48" t="s">
        <v>11</v>
      </c>
      <c r="D46" s="49">
        <v>50</v>
      </c>
      <c r="E46" s="50" t="s">
        <v>16</v>
      </c>
      <c r="F46" s="51">
        <v>10000</v>
      </c>
      <c r="G46" s="51"/>
      <c r="H46" s="52"/>
      <c r="I46" s="53"/>
      <c r="J46" s="54"/>
      <c r="K46" s="54"/>
      <c r="L46" s="45" t="str">
        <f>+IF(AND(Tabla224[[#This Row],[Descuento]]=N46,Tabla224[[#This Row],[Descuento en monedas]]=O46,Tabla224[[#This Row],[Precio Final]]=P46,Tabla224[[#This Row],[Calificación]]=Q46),"✔","❌")</f>
        <v>❌</v>
      </c>
      <c r="N46" s="44" t="s">
        <v>56</v>
      </c>
      <c r="O46" s="44">
        <v>50000</v>
      </c>
      <c r="P46" s="44">
        <v>450000</v>
      </c>
      <c r="Q46" s="44" t="s">
        <v>61</v>
      </c>
      <c r="S46" s="44"/>
    </row>
    <row r="47" spans="3:19" ht="15.6" x14ac:dyDescent="0.3">
      <c r="C47" s="48" t="s">
        <v>11</v>
      </c>
      <c r="D47" s="49">
        <v>32</v>
      </c>
      <c r="E47" s="50" t="s">
        <v>17</v>
      </c>
      <c r="F47" s="51">
        <v>10000</v>
      </c>
      <c r="G47" s="51"/>
      <c r="H47" s="52"/>
      <c r="I47" s="53"/>
      <c r="J47" s="54"/>
      <c r="K47" s="54"/>
      <c r="L47" s="45" t="str">
        <f>+IF(AND(Tabla224[[#This Row],[Descuento]]=N47,Tabla224[[#This Row],[Descuento en monedas]]=O47,Tabla224[[#This Row],[Precio Final]]=P47,Tabla224[[#This Row],[Calificación]]=Q47),"✔","❌")</f>
        <v>❌</v>
      </c>
      <c r="N47" s="44" t="s">
        <v>56</v>
      </c>
      <c r="O47" s="44">
        <v>32000</v>
      </c>
      <c r="P47" s="44">
        <v>288000</v>
      </c>
      <c r="Q47" s="44" t="s">
        <v>60</v>
      </c>
      <c r="S47" s="44"/>
    </row>
    <row r="48" spans="3:19" ht="15.6" x14ac:dyDescent="0.3">
      <c r="C48" s="48" t="s">
        <v>11</v>
      </c>
      <c r="D48" s="49">
        <v>65</v>
      </c>
      <c r="E48" s="50" t="s">
        <v>18</v>
      </c>
      <c r="F48" s="51">
        <v>5000</v>
      </c>
      <c r="G48" s="51"/>
      <c r="H48" s="52"/>
      <c r="I48" s="53"/>
      <c r="J48" s="54"/>
      <c r="K48" s="54"/>
      <c r="L48" s="45" t="str">
        <f>+IF(AND(Tabla224[[#This Row],[Descuento]]=N48,Tabla224[[#This Row],[Descuento en monedas]]=O48,Tabla224[[#This Row],[Precio Final]]=P48,Tabla224[[#This Row],[Calificación]]=Q48),"✔","❌")</f>
        <v>❌</v>
      </c>
      <c r="N48" s="44" t="s">
        <v>56</v>
      </c>
      <c r="O48" s="44">
        <v>32500</v>
      </c>
      <c r="P48" s="44">
        <v>292500</v>
      </c>
      <c r="Q48" s="44" t="s">
        <v>60</v>
      </c>
      <c r="S48" s="44"/>
    </row>
    <row r="49" spans="3:19" ht="15.6" x14ac:dyDescent="0.3">
      <c r="C49" s="48" t="s">
        <v>12</v>
      </c>
      <c r="D49" s="49">
        <v>40</v>
      </c>
      <c r="E49" s="50" t="s">
        <v>14</v>
      </c>
      <c r="F49" s="51">
        <v>8000</v>
      </c>
      <c r="G49" s="51"/>
      <c r="H49" s="52"/>
      <c r="I49" s="53"/>
      <c r="J49" s="54"/>
      <c r="K49" s="54"/>
      <c r="L49" s="45" t="str">
        <f>+IF(AND(Tabla224[[#This Row],[Descuento]]=N49,Tabla224[[#This Row],[Descuento en monedas]]=O49,Tabla224[[#This Row],[Precio Final]]=P49,Tabla224[[#This Row],[Calificación]]=Q49),"✔","❌")</f>
        <v>❌</v>
      </c>
      <c r="N49" s="44" t="s">
        <v>56</v>
      </c>
      <c r="O49" s="44">
        <v>32000</v>
      </c>
      <c r="P49" s="44">
        <v>288000</v>
      </c>
      <c r="Q49" s="44" t="s">
        <v>60</v>
      </c>
      <c r="S49" s="44"/>
    </row>
    <row r="50" spans="3:19" ht="15.6" x14ac:dyDescent="0.3">
      <c r="C50" s="48" t="s">
        <v>12</v>
      </c>
      <c r="D50" s="49">
        <v>41</v>
      </c>
      <c r="E50" s="50" t="s">
        <v>15</v>
      </c>
      <c r="F50" s="51">
        <v>17000</v>
      </c>
      <c r="G50" s="51"/>
      <c r="H50" s="52"/>
      <c r="I50" s="53"/>
      <c r="J50" s="54"/>
      <c r="K50" s="54"/>
      <c r="L50" s="45" t="str">
        <f>+IF(AND(Tabla224[[#This Row],[Descuento]]=N50,Tabla224[[#This Row],[Descuento en monedas]]=O50,Tabla224[[#This Row],[Precio Final]]=P50,Tabla224[[#This Row],[Calificación]]=Q50),"✔","❌")</f>
        <v>❌</v>
      </c>
      <c r="N50" s="44" t="s">
        <v>56</v>
      </c>
      <c r="O50" s="44">
        <v>69700</v>
      </c>
      <c r="P50" s="44">
        <v>627300</v>
      </c>
      <c r="Q50" s="44" t="s">
        <v>62</v>
      </c>
      <c r="S50" s="44"/>
    </row>
    <row r="51" spans="3:19" ht="15.6" x14ac:dyDescent="0.3">
      <c r="C51" s="48" t="s">
        <v>12</v>
      </c>
      <c r="D51" s="49">
        <v>43</v>
      </c>
      <c r="E51" s="50" t="s">
        <v>16</v>
      </c>
      <c r="F51" s="51">
        <v>10000</v>
      </c>
      <c r="G51" s="51"/>
      <c r="H51" s="52"/>
      <c r="I51" s="53"/>
      <c r="J51" s="54"/>
      <c r="K51" s="54"/>
      <c r="L51" s="45" t="str">
        <f>+IF(AND(Tabla224[[#This Row],[Descuento]]=N51,Tabla224[[#This Row],[Descuento en monedas]]=O51,Tabla224[[#This Row],[Precio Final]]=P51,Tabla224[[#This Row],[Calificación]]=Q51),"✔","❌")</f>
        <v>❌</v>
      </c>
      <c r="N51" s="44" t="s">
        <v>56</v>
      </c>
      <c r="O51" s="44">
        <v>43000</v>
      </c>
      <c r="P51" s="44">
        <v>387000</v>
      </c>
      <c r="Q51" s="44" t="s">
        <v>61</v>
      </c>
      <c r="S51" s="44"/>
    </row>
    <row r="52" spans="3:19" ht="15.6" x14ac:dyDescent="0.3">
      <c r="C52" s="48" t="s">
        <v>12</v>
      </c>
      <c r="D52" s="49">
        <v>35</v>
      </c>
      <c r="E52" s="50" t="s">
        <v>17</v>
      </c>
      <c r="F52" s="51">
        <v>10000</v>
      </c>
      <c r="G52" s="51"/>
      <c r="H52" s="52"/>
      <c r="I52" s="53"/>
      <c r="J52" s="54"/>
      <c r="K52" s="54"/>
      <c r="L52" s="45" t="str">
        <f>+IF(AND(Tabla224[[#This Row],[Descuento]]=N52,Tabla224[[#This Row],[Descuento en monedas]]=O52,Tabla224[[#This Row],[Precio Final]]=P52,Tabla224[[#This Row],[Calificación]]=Q52),"✔","❌")</f>
        <v>❌</v>
      </c>
      <c r="N52" s="44" t="s">
        <v>56</v>
      </c>
      <c r="O52" s="44">
        <v>35000</v>
      </c>
      <c r="P52" s="44">
        <v>315000</v>
      </c>
      <c r="Q52" s="44" t="s">
        <v>61</v>
      </c>
      <c r="S52" s="44"/>
    </row>
    <row r="53" spans="3:19" ht="15.6" x14ac:dyDescent="0.3">
      <c r="C53" s="48" t="s">
        <v>12</v>
      </c>
      <c r="D53" s="49">
        <v>21</v>
      </c>
      <c r="E53" s="50" t="s">
        <v>18</v>
      </c>
      <c r="F53" s="51">
        <v>5000</v>
      </c>
      <c r="G53" s="51"/>
      <c r="H53" s="52"/>
      <c r="I53" s="53"/>
      <c r="J53" s="54"/>
      <c r="K53" s="54"/>
      <c r="L53" s="45" t="str">
        <f>+IF(AND(Tabla224[[#This Row],[Descuento]]=N53,Tabla224[[#This Row],[Descuento en monedas]]=O53,Tabla224[[#This Row],[Precio Final]]=P53,Tabla224[[#This Row],[Calificación]]=Q53),"✔","❌")</f>
        <v>❌</v>
      </c>
      <c r="N53" s="44" t="s">
        <v>55</v>
      </c>
      <c r="O53" s="44">
        <v>0</v>
      </c>
      <c r="P53" s="44">
        <v>105000</v>
      </c>
      <c r="Q53" s="44" t="s">
        <v>60</v>
      </c>
      <c r="S53" s="44"/>
    </row>
    <row r="54" spans="3:19" ht="15.6" x14ac:dyDescent="0.3">
      <c r="C54" s="48" t="s">
        <v>13</v>
      </c>
      <c r="D54" s="49">
        <v>55</v>
      </c>
      <c r="E54" s="50" t="s">
        <v>14</v>
      </c>
      <c r="F54" s="51">
        <v>8000</v>
      </c>
      <c r="G54" s="51"/>
      <c r="H54" s="52"/>
      <c r="I54" s="53"/>
      <c r="J54" s="54"/>
      <c r="K54" s="54"/>
      <c r="L54" s="45" t="str">
        <f>+IF(AND(Tabla224[[#This Row],[Descuento]]=N54,Tabla224[[#This Row],[Descuento en monedas]]=O54,Tabla224[[#This Row],[Precio Final]]=P54,Tabla224[[#This Row],[Calificación]]=Q54),"✔","❌")</f>
        <v>❌</v>
      </c>
      <c r="N54" s="44" t="s">
        <v>56</v>
      </c>
      <c r="O54" s="44">
        <v>44000</v>
      </c>
      <c r="P54" s="44">
        <v>396000</v>
      </c>
      <c r="Q54" s="44" t="s">
        <v>61</v>
      </c>
      <c r="S54" s="44"/>
    </row>
    <row r="55" spans="3:19" ht="15.6" x14ac:dyDescent="0.3">
      <c r="C55" s="48" t="s">
        <v>13</v>
      </c>
      <c r="D55" s="49">
        <v>42</v>
      </c>
      <c r="E55" s="50" t="s">
        <v>15</v>
      </c>
      <c r="F55" s="51">
        <v>17000</v>
      </c>
      <c r="G55" s="51"/>
      <c r="H55" s="52"/>
      <c r="I55" s="53"/>
      <c r="J55" s="54"/>
      <c r="K55" s="54"/>
      <c r="L55" s="45" t="str">
        <f>+IF(AND(Tabla224[[#This Row],[Descuento]]=N55,Tabla224[[#This Row],[Descuento en monedas]]=O55,Tabla224[[#This Row],[Precio Final]]=P55,Tabla224[[#This Row],[Calificación]]=Q55),"✔","❌")</f>
        <v>❌</v>
      </c>
      <c r="N55" s="44" t="s">
        <v>56</v>
      </c>
      <c r="O55" s="44">
        <v>71400</v>
      </c>
      <c r="P55" s="44">
        <v>642600</v>
      </c>
      <c r="Q55" s="44" t="s">
        <v>62</v>
      </c>
      <c r="S55" s="44"/>
    </row>
    <row r="56" spans="3:19" ht="15.6" x14ac:dyDescent="0.3">
      <c r="C56" s="48" t="s">
        <v>13</v>
      </c>
      <c r="D56" s="49">
        <v>55</v>
      </c>
      <c r="E56" s="50" t="s">
        <v>16</v>
      </c>
      <c r="F56" s="51">
        <v>10000</v>
      </c>
      <c r="G56" s="51"/>
      <c r="H56" s="52"/>
      <c r="I56" s="53"/>
      <c r="J56" s="54"/>
      <c r="K56" s="54"/>
      <c r="L56" s="45" t="str">
        <f>+IF(AND(Tabla224[[#This Row],[Descuento]]=N56,Tabla224[[#This Row],[Descuento en monedas]]=O56,Tabla224[[#This Row],[Precio Final]]=P56,Tabla224[[#This Row],[Calificación]]=Q56),"✔","❌")</f>
        <v>❌</v>
      </c>
      <c r="N56" s="44" t="s">
        <v>56</v>
      </c>
      <c r="O56" s="44">
        <v>55000</v>
      </c>
      <c r="P56" s="44">
        <v>495000</v>
      </c>
      <c r="Q56" s="44" t="s">
        <v>61</v>
      </c>
      <c r="S56" s="44"/>
    </row>
    <row r="57" spans="3:19" ht="15.6" x14ac:dyDescent="0.3">
      <c r="C57" s="48" t="s">
        <v>13</v>
      </c>
      <c r="D57" s="49">
        <v>34</v>
      </c>
      <c r="E57" s="50" t="s">
        <v>17</v>
      </c>
      <c r="F57" s="51">
        <v>10000</v>
      </c>
      <c r="G57" s="51"/>
      <c r="H57" s="52"/>
      <c r="I57" s="53"/>
      <c r="J57" s="54"/>
      <c r="K57" s="54"/>
      <c r="L57" s="45" t="str">
        <f>+IF(AND(Tabla224[[#This Row],[Descuento]]=N57,Tabla224[[#This Row],[Descuento en monedas]]=O57,Tabla224[[#This Row],[Precio Final]]=P57,Tabla224[[#This Row],[Calificación]]=Q57),"✔","❌")</f>
        <v>❌</v>
      </c>
      <c r="N57" s="44" t="s">
        <v>56</v>
      </c>
      <c r="O57" s="44">
        <v>34000</v>
      </c>
      <c r="P57" s="44">
        <v>306000</v>
      </c>
      <c r="Q57" s="44" t="s">
        <v>61</v>
      </c>
      <c r="S57" s="44"/>
    </row>
    <row r="58" spans="3:19" ht="15.6" x14ac:dyDescent="0.3">
      <c r="C58" s="48" t="s">
        <v>13</v>
      </c>
      <c r="D58" s="49">
        <v>25</v>
      </c>
      <c r="E58" s="50" t="s">
        <v>18</v>
      </c>
      <c r="F58" s="51">
        <v>5000</v>
      </c>
      <c r="G58" s="51"/>
      <c r="H58" s="52"/>
      <c r="I58" s="53"/>
      <c r="J58" s="54"/>
      <c r="K58" s="54"/>
      <c r="L58" s="45" t="str">
        <f>+IF(AND(Tabla224[[#This Row],[Descuento]]=N58,Tabla224[[#This Row],[Descuento en monedas]]=O58,Tabla224[[#This Row],[Precio Final]]=P58,Tabla224[[#This Row],[Calificación]]=Q58),"✔","❌")</f>
        <v>❌</v>
      </c>
      <c r="N58" s="44" t="s">
        <v>55</v>
      </c>
      <c r="O58" s="44">
        <v>0</v>
      </c>
      <c r="P58" s="44">
        <v>125000</v>
      </c>
      <c r="Q58" s="44" t="s">
        <v>60</v>
      </c>
      <c r="S58" s="44"/>
    </row>
    <row r="59" spans="3:19" x14ac:dyDescent="0.3">
      <c r="D59" s="3"/>
      <c r="E59" s="3"/>
      <c r="F59" s="4"/>
      <c r="G59" s="4"/>
      <c r="H59" s="4"/>
      <c r="I59" s="4"/>
      <c r="J59" s="4"/>
    </row>
    <row r="60" spans="3:19" x14ac:dyDescent="0.3">
      <c r="D60" s="3"/>
      <c r="E60" s="3"/>
      <c r="F60" s="4"/>
      <c r="G60" s="4"/>
      <c r="H60" s="4"/>
      <c r="I60" s="4"/>
      <c r="J60" s="4"/>
    </row>
    <row r="61" spans="3:19" x14ac:dyDescent="0.3">
      <c r="D61" s="3"/>
      <c r="E61" s="3"/>
      <c r="F61" s="4"/>
      <c r="G61" s="4"/>
      <c r="H61" s="4"/>
      <c r="I61" s="4"/>
      <c r="J61" s="4"/>
    </row>
    <row r="62" spans="3:19" x14ac:dyDescent="0.3">
      <c r="D62" s="3"/>
      <c r="E62" s="3"/>
      <c r="F62" s="4"/>
      <c r="G62" s="4"/>
      <c r="H62" s="4"/>
      <c r="I62" s="4"/>
      <c r="J62" s="4"/>
    </row>
    <row r="63" spans="3:19" x14ac:dyDescent="0.3">
      <c r="D63" s="3"/>
      <c r="E63" s="3"/>
      <c r="F63" s="4"/>
      <c r="G63" s="4"/>
      <c r="H63" s="4"/>
      <c r="I63" s="4"/>
      <c r="J63" s="4"/>
    </row>
    <row r="64" spans="3:19" x14ac:dyDescent="0.3">
      <c r="D64" s="3"/>
      <c r="E64" s="3"/>
      <c r="F64" s="4"/>
      <c r="G64" s="4"/>
      <c r="H64" s="4"/>
      <c r="I64" s="4"/>
      <c r="J64" s="4"/>
    </row>
    <row r="65" spans="4:10" x14ac:dyDescent="0.3">
      <c r="D65" s="3"/>
      <c r="E65" s="3"/>
      <c r="F65" s="4"/>
      <c r="G65" s="4"/>
      <c r="H65" s="4"/>
      <c r="I65" s="4"/>
      <c r="J65" s="4"/>
    </row>
    <row r="66" spans="4:10" x14ac:dyDescent="0.3">
      <c r="D66" s="3"/>
      <c r="E66" s="3"/>
      <c r="F66" s="4"/>
      <c r="G66" s="4"/>
      <c r="H66" s="4"/>
      <c r="I66" s="4"/>
      <c r="J66" s="4"/>
    </row>
    <row r="67" spans="4:10" x14ac:dyDescent="0.3">
      <c r="D67" s="3"/>
      <c r="E67" s="3"/>
      <c r="F67" s="4"/>
      <c r="G67" s="4"/>
      <c r="H67" s="4"/>
      <c r="I67" s="4"/>
      <c r="J67" s="4"/>
    </row>
    <row r="68" spans="4:10" x14ac:dyDescent="0.3">
      <c r="D68" s="3"/>
      <c r="E68" s="3"/>
      <c r="F68" s="4"/>
      <c r="G68" s="4"/>
      <c r="H68" s="4"/>
      <c r="I68" s="4"/>
      <c r="J68" s="4"/>
    </row>
    <row r="69" spans="4:10" x14ac:dyDescent="0.3">
      <c r="D69" s="3"/>
      <c r="E69" s="3"/>
      <c r="F69" s="4"/>
      <c r="G69" s="4"/>
      <c r="H69" s="4"/>
      <c r="I69" s="4"/>
      <c r="J69" s="4"/>
    </row>
    <row r="70" spans="4:10" x14ac:dyDescent="0.3">
      <c r="D70" s="3"/>
      <c r="E70" s="3"/>
      <c r="F70" s="4"/>
      <c r="G70" s="4"/>
      <c r="H70" s="4"/>
      <c r="I70" s="4"/>
      <c r="J70" s="4"/>
    </row>
    <row r="71" spans="4:10" x14ac:dyDescent="0.3">
      <c r="D71" s="3"/>
      <c r="E71" s="3"/>
      <c r="F71" s="4"/>
      <c r="G71" s="4"/>
      <c r="H71" s="4"/>
      <c r="I71" s="4"/>
      <c r="J71" s="4"/>
    </row>
    <row r="72" spans="4:10" x14ac:dyDescent="0.3">
      <c r="D72" s="3"/>
      <c r="E72" s="3"/>
      <c r="F72" s="4"/>
      <c r="G72" s="4"/>
      <c r="H72" s="4"/>
      <c r="I72" s="4"/>
      <c r="J72" s="4"/>
    </row>
    <row r="73" spans="4:10" x14ac:dyDescent="0.3">
      <c r="D73" s="3"/>
      <c r="E73" s="3"/>
      <c r="F73" s="4"/>
      <c r="G73" s="4"/>
      <c r="H73" s="4"/>
      <c r="I73" s="4"/>
      <c r="J73" s="4"/>
    </row>
    <row r="74" spans="4:10" x14ac:dyDescent="0.3">
      <c r="D74" s="3"/>
      <c r="E74" s="3"/>
      <c r="F74" s="4"/>
      <c r="G74" s="4"/>
      <c r="H74" s="4"/>
      <c r="I74" s="4"/>
      <c r="J74" s="4"/>
    </row>
    <row r="75" spans="4:10" x14ac:dyDescent="0.3">
      <c r="D75" s="3"/>
      <c r="E75" s="3"/>
      <c r="F75" s="4"/>
      <c r="G75" s="4"/>
      <c r="H75" s="4"/>
      <c r="I75" s="4"/>
      <c r="J75" s="4"/>
    </row>
    <row r="76" spans="4:10" x14ac:dyDescent="0.3">
      <c r="D76" s="3"/>
      <c r="E76" s="3"/>
      <c r="F76" s="4"/>
      <c r="G76" s="4"/>
      <c r="H76" s="4"/>
      <c r="I76" s="4"/>
      <c r="J76" s="4"/>
    </row>
    <row r="77" spans="4:10" x14ac:dyDescent="0.3">
      <c r="D77" s="3"/>
      <c r="E77" s="3"/>
      <c r="F77" s="4"/>
      <c r="G77" s="4"/>
      <c r="H77" s="4"/>
      <c r="I77" s="4"/>
      <c r="J77" s="4"/>
    </row>
    <row r="78" spans="4:10" x14ac:dyDescent="0.3">
      <c r="D78" s="3"/>
      <c r="E78" s="3"/>
      <c r="F78" s="4"/>
      <c r="G78" s="4"/>
      <c r="H78" s="4"/>
      <c r="I78" s="4"/>
      <c r="J78" s="4"/>
    </row>
    <row r="79" spans="4:10" x14ac:dyDescent="0.3">
      <c r="D79" s="3"/>
      <c r="E79" s="3"/>
      <c r="F79" s="4"/>
      <c r="G79" s="4"/>
      <c r="H79" s="4"/>
      <c r="I79" s="4"/>
      <c r="J79" s="4"/>
    </row>
    <row r="80" spans="4: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row r="88" spans="4:10" x14ac:dyDescent="0.3">
      <c r="D88" s="3"/>
      <c r="E88" s="3"/>
      <c r="F88" s="4"/>
      <c r="G88" s="4"/>
      <c r="H88" s="4"/>
      <c r="I88" s="4"/>
      <c r="J88" s="4"/>
    </row>
    <row r="89" spans="4:10" x14ac:dyDescent="0.3">
      <c r="D89" s="3"/>
      <c r="E89" s="3"/>
      <c r="F89" s="4"/>
      <c r="G89" s="4"/>
      <c r="H89" s="4"/>
      <c r="I89" s="4"/>
      <c r="J89" s="4"/>
    </row>
    <row r="90" spans="4:10" x14ac:dyDescent="0.3">
      <c r="D90" s="3"/>
      <c r="E90" s="3"/>
      <c r="F90" s="4"/>
      <c r="G90" s="4"/>
      <c r="H90" s="4"/>
      <c r="I90" s="4"/>
      <c r="J90" s="4"/>
    </row>
    <row r="91" spans="4:10" x14ac:dyDescent="0.3">
      <c r="D91" s="3"/>
      <c r="E91" s="3"/>
      <c r="F91" s="4"/>
      <c r="G91" s="4"/>
      <c r="H91" s="4"/>
      <c r="I91" s="4"/>
      <c r="J91" s="4"/>
    </row>
  </sheetData>
  <dataConsolidate/>
  <mergeCells count="1">
    <mergeCell ref="C2:L6"/>
  </mergeCells>
  <conditionalFormatting sqref="L29:L58">
    <cfRule type="cellIs" dxfId="53" priority="1" operator="equal">
      <formula>"❌"</formula>
    </cfRule>
    <cfRule type="cellIs" dxfId="52" priority="2" operator="equal">
      <formula>"✔"</formula>
    </cfRule>
  </conditionalFormatting>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481D-1D1B-45FB-8043-3D618EA30A33}">
  <sheetPr>
    <tabColor rgb="FF009999"/>
  </sheetPr>
  <dimension ref="A2:S91"/>
  <sheetViews>
    <sheetView showGridLines="0" zoomScale="88" zoomScaleNormal="96" workbookViewId="0">
      <selection activeCell="M22" sqref="M22"/>
    </sheetView>
  </sheetViews>
  <sheetFormatPr baseColWidth="10" defaultRowHeight="14.4" x14ac:dyDescent="0.3"/>
  <cols>
    <col min="1" max="1" width="11.5546875" style="1"/>
    <col min="2" max="2" width="15.88671875" style="1" customWidth="1"/>
    <col min="3" max="3" width="10.88671875" style="1" bestFit="1" customWidth="1"/>
    <col min="4" max="4" width="15.77734375" style="1" bestFit="1" customWidth="1"/>
    <col min="5" max="5" width="15.33203125" style="1" bestFit="1" customWidth="1"/>
    <col min="6" max="6" width="22.21875" style="1" bestFit="1" customWidth="1"/>
    <col min="7" max="7" width="19" style="1" bestFit="1" customWidth="1"/>
    <col min="8" max="8" width="17.77734375" style="1" bestFit="1" customWidth="1"/>
    <col min="9" max="9" width="32.21875" style="1" bestFit="1" customWidth="1"/>
    <col min="10" max="10" width="18.77734375" style="1" bestFit="1" customWidth="1"/>
    <col min="11" max="11" width="16.44140625" style="1" bestFit="1" customWidth="1"/>
    <col min="12" max="12" width="17.88671875" style="1" customWidth="1"/>
    <col min="13" max="13" width="11.5546875" style="1" customWidth="1"/>
    <col min="14" max="16" width="11.5546875" style="1" hidden="1" customWidth="1"/>
    <col min="17" max="17" width="0" style="1" hidden="1" customWidth="1"/>
    <col min="18" max="16384" width="11.5546875" style="1"/>
  </cols>
  <sheetData>
    <row r="2" spans="1:12" x14ac:dyDescent="0.3">
      <c r="A2" s="2"/>
      <c r="B2" s="2"/>
      <c r="C2" s="87" t="s">
        <v>71</v>
      </c>
      <c r="D2" s="87"/>
      <c r="E2" s="87"/>
      <c r="F2" s="87"/>
      <c r="G2" s="87"/>
      <c r="H2" s="87"/>
      <c r="I2" s="87"/>
      <c r="J2" s="87"/>
      <c r="K2" s="87"/>
      <c r="L2" s="87"/>
    </row>
    <row r="3" spans="1:12" x14ac:dyDescent="0.3">
      <c r="A3" s="2"/>
      <c r="B3" s="2"/>
      <c r="C3" s="87"/>
      <c r="D3" s="87"/>
      <c r="E3" s="87"/>
      <c r="F3" s="87"/>
      <c r="G3" s="87"/>
      <c r="H3" s="87"/>
      <c r="I3" s="87"/>
      <c r="J3" s="87"/>
      <c r="K3" s="87"/>
      <c r="L3" s="87"/>
    </row>
    <row r="4" spans="1:12" x14ac:dyDescent="0.3">
      <c r="A4" s="2"/>
      <c r="B4" s="2"/>
      <c r="C4" s="87"/>
      <c r="D4" s="87"/>
      <c r="E4" s="87"/>
      <c r="F4" s="87"/>
      <c r="G4" s="87"/>
      <c r="H4" s="87"/>
      <c r="I4" s="87"/>
      <c r="J4" s="87"/>
      <c r="K4" s="87"/>
      <c r="L4" s="87"/>
    </row>
    <row r="5" spans="1:12" x14ac:dyDescent="0.3">
      <c r="A5" s="2"/>
      <c r="B5" s="2"/>
      <c r="C5" s="87"/>
      <c r="D5" s="87"/>
      <c r="E5" s="87"/>
      <c r="F5" s="87"/>
      <c r="G5" s="87"/>
      <c r="H5" s="87"/>
      <c r="I5" s="87"/>
      <c r="J5" s="87"/>
      <c r="K5" s="87"/>
      <c r="L5" s="87"/>
    </row>
    <row r="6" spans="1:12" x14ac:dyDescent="0.3">
      <c r="A6" s="2"/>
      <c r="B6" s="2"/>
      <c r="C6" s="87"/>
      <c r="D6" s="87"/>
      <c r="E6" s="87"/>
      <c r="F6" s="87"/>
      <c r="G6" s="87"/>
      <c r="H6" s="87"/>
      <c r="I6" s="87"/>
      <c r="J6" s="87"/>
      <c r="K6" s="87"/>
      <c r="L6" s="87"/>
    </row>
    <row r="7" spans="1:12" ht="13.2" customHeight="1" x14ac:dyDescent="0.3">
      <c r="C7" s="41"/>
      <c r="D7" s="41"/>
      <c r="E7" s="41"/>
      <c r="F7" s="41"/>
      <c r="G7" s="41"/>
      <c r="H7" s="41"/>
      <c r="I7" s="41"/>
      <c r="J7" s="41"/>
      <c r="K7" s="41"/>
      <c r="L7" s="41"/>
    </row>
    <row r="8" spans="1:12" ht="13.2" customHeight="1" x14ac:dyDescent="0.3">
      <c r="C8" s="41"/>
      <c r="D8" s="41"/>
      <c r="E8" s="41"/>
      <c r="F8" s="41"/>
      <c r="G8" s="41"/>
      <c r="H8" s="41"/>
      <c r="I8" s="41"/>
      <c r="J8" s="41"/>
      <c r="K8" s="41"/>
      <c r="L8" s="41"/>
    </row>
    <row r="9" spans="1:12" ht="13.2" customHeight="1" x14ac:dyDescent="0.3">
      <c r="C9" s="41"/>
      <c r="D9" s="41"/>
      <c r="E9" s="41"/>
      <c r="F9" s="41"/>
      <c r="G9" s="41"/>
      <c r="H9" s="41"/>
      <c r="I9" s="41"/>
      <c r="J9" s="41"/>
      <c r="K9" s="41"/>
      <c r="L9" s="41"/>
    </row>
    <row r="10" spans="1:12" ht="13.2" customHeight="1" x14ac:dyDescent="0.3">
      <c r="C10" s="41"/>
      <c r="D10" s="41"/>
      <c r="E10" s="41"/>
      <c r="F10" s="41"/>
      <c r="G10" s="41"/>
      <c r="H10" s="41"/>
      <c r="I10" s="41"/>
      <c r="J10" s="41"/>
      <c r="K10" s="41"/>
      <c r="L10" s="41"/>
    </row>
    <row r="11" spans="1:12" ht="13.2" customHeight="1" x14ac:dyDescent="0.3">
      <c r="C11" s="41"/>
      <c r="D11" s="41"/>
      <c r="E11" s="41"/>
      <c r="F11" s="41"/>
      <c r="G11" s="41"/>
      <c r="H11" s="41"/>
      <c r="I11" s="41"/>
      <c r="J11" s="41"/>
      <c r="K11" s="41"/>
      <c r="L11" s="41"/>
    </row>
    <row r="12" spans="1:12" ht="13.2" customHeight="1" x14ac:dyDescent="0.3">
      <c r="C12" s="41"/>
      <c r="D12" s="41"/>
      <c r="E12" s="41"/>
      <c r="F12" s="41"/>
      <c r="G12" s="41"/>
      <c r="H12" s="41"/>
      <c r="I12" s="41"/>
      <c r="J12" s="41"/>
      <c r="K12" s="41"/>
      <c r="L12" s="41"/>
    </row>
    <row r="20" spans="3:19" x14ac:dyDescent="0.3">
      <c r="D20" s="44"/>
      <c r="E20" s="44"/>
    </row>
    <row r="21" spans="3:19" x14ac:dyDescent="0.3">
      <c r="D21" s="44"/>
      <c r="E21" s="44"/>
    </row>
    <row r="22" spans="3:19" x14ac:dyDescent="0.3">
      <c r="D22" s="44"/>
      <c r="E22" s="44"/>
    </row>
    <row r="28" spans="3:19" ht="18" x14ac:dyDescent="0.3">
      <c r="C28" s="46" t="s">
        <v>5</v>
      </c>
      <c r="D28" s="46" t="s">
        <v>2</v>
      </c>
      <c r="E28" s="47" t="s">
        <v>20</v>
      </c>
      <c r="F28" s="46" t="s">
        <v>6</v>
      </c>
      <c r="G28" s="46" t="s">
        <v>3</v>
      </c>
      <c r="H28" s="47" t="s">
        <v>19</v>
      </c>
      <c r="I28" s="46" t="s">
        <v>7</v>
      </c>
      <c r="J28" s="47" t="s">
        <v>4</v>
      </c>
      <c r="K28" s="47" t="s">
        <v>59</v>
      </c>
      <c r="L28" s="43" t="s">
        <v>57</v>
      </c>
    </row>
    <row r="29" spans="3:19" ht="15.6" x14ac:dyDescent="0.3">
      <c r="C29" s="48" t="s">
        <v>8</v>
      </c>
      <c r="D29" s="49">
        <v>20</v>
      </c>
      <c r="E29" s="50" t="s">
        <v>14</v>
      </c>
      <c r="F29" s="51">
        <v>8000</v>
      </c>
      <c r="G29" s="51">
        <f>+Tabla2249[[#This Row],[Cantidad]]*Tabla2249[[#This Row],[Precio unitario]]</f>
        <v>160000</v>
      </c>
      <c r="H29" s="52" t="str">
        <f>+IF(Tabla2249[[#This Row],[Precio Total]]&gt;200000,"SI","NO")</f>
        <v>NO</v>
      </c>
      <c r="I29" s="53">
        <f>+IF(Tabla2249[[#This Row],[Descuento]]="SI",Tabla2249[[#This Row],[Precio Total]]*10%,0)</f>
        <v>0</v>
      </c>
      <c r="J29" s="54">
        <f>+Tabla2249[[#This Row],[Precio Total]]-Tabla2249[[#This Row],[Descuento en monedas]]</f>
        <v>160000</v>
      </c>
      <c r="K29" s="54" t="e">
        <f ca="1">+_xlfn.IFS(Tabla2249[[#This Row],[Precio Final]]&lt;300000,"Bajo",Tabla2249[[#This Row],[Precio Final]]&lt;500000,"Aceptable",Tabla2249[[#This Row],[Precio Final]]&gt;500000,"Elevado")</f>
        <v>#NAME?</v>
      </c>
      <c r="L29" s="45" t="e">
        <f ca="1">+IF(AND(Tabla2249[[#This Row],[Descuento]]=N29,Tabla2249[[#This Row],[Descuento en monedas]]=O29,Tabla2249[[#This Row],[Precio Final]]=P29,Tabla2249[[#This Row],[Calificación]]=Q29),"✔","❌")</f>
        <v>#NAME?</v>
      </c>
      <c r="N29" s="44" t="s">
        <v>55</v>
      </c>
      <c r="O29" s="44">
        <v>0</v>
      </c>
      <c r="P29" s="44">
        <v>160000</v>
      </c>
      <c r="Q29" s="44" t="s">
        <v>60</v>
      </c>
      <c r="S29" s="44"/>
    </row>
    <row r="30" spans="3:19" ht="15.6" x14ac:dyDescent="0.3">
      <c r="C30" s="48" t="s">
        <v>8</v>
      </c>
      <c r="D30" s="49">
        <v>22</v>
      </c>
      <c r="E30" s="50" t="s">
        <v>15</v>
      </c>
      <c r="F30" s="51">
        <v>17000</v>
      </c>
      <c r="G30" s="51">
        <f>+Tabla2249[[#This Row],[Cantidad]]*Tabla2249[[#This Row],[Precio unitario]]</f>
        <v>374000</v>
      </c>
      <c r="H30" s="52" t="str">
        <f>+IF(Tabla2249[[#This Row],[Precio Total]]&gt;200000,"SI","NO")</f>
        <v>SI</v>
      </c>
      <c r="I30" s="53">
        <f>+IF(Tabla2249[[#This Row],[Descuento]]="SI",Tabla2249[[#This Row],[Precio Total]]*10%,0)</f>
        <v>37400</v>
      </c>
      <c r="J30" s="54">
        <f>+Tabla2249[[#This Row],[Precio Total]]-Tabla2249[[#This Row],[Descuento en monedas]]</f>
        <v>336600</v>
      </c>
      <c r="K30" s="54" t="e">
        <f ca="1">+_xlfn.IFS(Tabla2249[[#This Row],[Precio Final]]&lt;300000,"Bajo",Tabla2249[[#This Row],[Precio Final]]&lt;500000,"Aceptable",Tabla2249[[#This Row],[Precio Final]]&gt;500000,"Elevado")</f>
        <v>#NAME?</v>
      </c>
      <c r="L30" s="45" t="e">
        <f ca="1">+IF(AND(Tabla2249[[#This Row],[Descuento]]=N30,Tabla2249[[#This Row],[Descuento en monedas]]=O30,Tabla2249[[#This Row],[Precio Final]]=P30,Tabla2249[[#This Row],[Calificación]]=Q30),"✔","❌")</f>
        <v>#NAME?</v>
      </c>
      <c r="N30" s="44" t="s">
        <v>56</v>
      </c>
      <c r="O30" s="44">
        <v>37400</v>
      </c>
      <c r="P30" s="44">
        <v>336600</v>
      </c>
      <c r="Q30" s="44" t="s">
        <v>61</v>
      </c>
      <c r="S30" s="44"/>
    </row>
    <row r="31" spans="3:19" ht="15.6" x14ac:dyDescent="0.3">
      <c r="C31" s="48" t="s">
        <v>8</v>
      </c>
      <c r="D31" s="49">
        <v>38</v>
      </c>
      <c r="E31" s="50" t="s">
        <v>16</v>
      </c>
      <c r="F31" s="51">
        <v>10000</v>
      </c>
      <c r="G31" s="51">
        <f>+Tabla2249[[#This Row],[Cantidad]]*Tabla2249[[#This Row],[Precio unitario]]</f>
        <v>380000</v>
      </c>
      <c r="H31" s="52" t="str">
        <f>+IF(Tabla2249[[#This Row],[Precio Total]]&gt;200000,"SI","NO")</f>
        <v>SI</v>
      </c>
      <c r="I31" s="53">
        <f>+IF(Tabla2249[[#This Row],[Descuento]]="SI",Tabla2249[[#This Row],[Precio Total]]*10%,0)</f>
        <v>38000</v>
      </c>
      <c r="J31" s="54">
        <f>+Tabla2249[[#This Row],[Precio Total]]-Tabla2249[[#This Row],[Descuento en monedas]]</f>
        <v>342000</v>
      </c>
      <c r="K31" s="54" t="e">
        <f ca="1">+_xlfn.IFS(Tabla2249[[#This Row],[Precio Final]]&lt;300000,"Bajo",Tabla2249[[#This Row],[Precio Final]]&lt;500000,"Aceptable",Tabla2249[[#This Row],[Precio Final]]&gt;500000,"Elevado")</f>
        <v>#NAME?</v>
      </c>
      <c r="L31" s="45" t="e">
        <f ca="1">+IF(AND(Tabla2249[[#This Row],[Descuento]]=N31,Tabla2249[[#This Row],[Descuento en monedas]]=O31,Tabla2249[[#This Row],[Precio Final]]=P31,Tabla2249[[#This Row],[Calificación]]=Q31),"✔","❌")</f>
        <v>#NAME?</v>
      </c>
      <c r="N31" s="44" t="s">
        <v>56</v>
      </c>
      <c r="O31" s="44">
        <v>38000</v>
      </c>
      <c r="P31" s="44">
        <v>342000</v>
      </c>
      <c r="Q31" s="44" t="s">
        <v>61</v>
      </c>
      <c r="S31" s="44"/>
    </row>
    <row r="32" spans="3:19" ht="15.6" x14ac:dyDescent="0.3">
      <c r="C32" s="48" t="s">
        <v>8</v>
      </c>
      <c r="D32" s="49">
        <v>41</v>
      </c>
      <c r="E32" s="50" t="s">
        <v>17</v>
      </c>
      <c r="F32" s="51">
        <v>10000</v>
      </c>
      <c r="G32" s="51">
        <f>+Tabla2249[[#This Row],[Cantidad]]*Tabla2249[[#This Row],[Precio unitario]]</f>
        <v>410000</v>
      </c>
      <c r="H32" s="52" t="str">
        <f>+IF(Tabla2249[[#This Row],[Precio Total]]&gt;200000,"SI","NO")</f>
        <v>SI</v>
      </c>
      <c r="I32" s="53">
        <f>+IF(Tabla2249[[#This Row],[Descuento]]="SI",Tabla2249[[#This Row],[Precio Total]]*10%,0)</f>
        <v>41000</v>
      </c>
      <c r="J32" s="54">
        <f>+Tabla2249[[#This Row],[Precio Total]]-Tabla2249[[#This Row],[Descuento en monedas]]</f>
        <v>369000</v>
      </c>
      <c r="K32" s="54" t="e">
        <f ca="1">+_xlfn.IFS(Tabla2249[[#This Row],[Precio Final]]&lt;300000,"Bajo",Tabla2249[[#This Row],[Precio Final]]&lt;500000,"Aceptable",Tabla2249[[#This Row],[Precio Final]]&gt;500000,"Elevado")</f>
        <v>#NAME?</v>
      </c>
      <c r="L32" s="45" t="e">
        <f ca="1">+IF(AND(Tabla2249[[#This Row],[Descuento]]=N32,Tabla2249[[#This Row],[Descuento en monedas]]=O32,Tabla2249[[#This Row],[Precio Final]]=P32,Tabla2249[[#This Row],[Calificación]]=Q32),"✔","❌")</f>
        <v>#NAME?</v>
      </c>
      <c r="N32" s="44" t="s">
        <v>56</v>
      </c>
      <c r="O32" s="44">
        <v>41000</v>
      </c>
      <c r="P32" s="44">
        <v>369000</v>
      </c>
      <c r="Q32" s="44" t="s">
        <v>61</v>
      </c>
      <c r="S32" s="44"/>
    </row>
    <row r="33" spans="3:19" ht="15.6" x14ac:dyDescent="0.3">
      <c r="C33" s="48" t="s">
        <v>8</v>
      </c>
      <c r="D33" s="49">
        <v>54</v>
      </c>
      <c r="E33" s="50" t="s">
        <v>18</v>
      </c>
      <c r="F33" s="51">
        <v>5000</v>
      </c>
      <c r="G33" s="51">
        <f>+Tabla2249[[#This Row],[Cantidad]]*Tabla2249[[#This Row],[Precio unitario]]</f>
        <v>270000</v>
      </c>
      <c r="H33" s="52" t="str">
        <f>+IF(Tabla2249[[#This Row],[Precio Total]]&gt;200000,"SI","NO")</f>
        <v>SI</v>
      </c>
      <c r="I33" s="53">
        <f>+IF(Tabla2249[[#This Row],[Descuento]]="SI",Tabla2249[[#This Row],[Precio Total]]*10%,0)</f>
        <v>27000</v>
      </c>
      <c r="J33" s="54">
        <f>+Tabla2249[[#This Row],[Precio Total]]-Tabla2249[[#This Row],[Descuento en monedas]]</f>
        <v>243000</v>
      </c>
      <c r="K33" s="54" t="e">
        <f ca="1">+_xlfn.IFS(Tabla2249[[#This Row],[Precio Final]]&lt;300000,"Bajo",Tabla2249[[#This Row],[Precio Final]]&lt;500000,"Aceptable",Tabla2249[[#This Row],[Precio Final]]&gt;500000,"Elevado")</f>
        <v>#NAME?</v>
      </c>
      <c r="L33" s="45" t="e">
        <f ca="1">+IF(AND(Tabla2249[[#This Row],[Descuento]]=N33,Tabla2249[[#This Row],[Descuento en monedas]]=O33,Tabla2249[[#This Row],[Precio Final]]=P33,Tabla2249[[#This Row],[Calificación]]=Q33),"✔","❌")</f>
        <v>#NAME?</v>
      </c>
      <c r="N33" s="44" t="s">
        <v>56</v>
      </c>
      <c r="O33" s="44">
        <v>27000</v>
      </c>
      <c r="P33" s="44">
        <v>243000</v>
      </c>
      <c r="Q33" s="44" t="s">
        <v>60</v>
      </c>
      <c r="S33" s="44"/>
    </row>
    <row r="34" spans="3:19" ht="15.6" x14ac:dyDescent="0.3">
      <c r="C34" s="48" t="s">
        <v>9</v>
      </c>
      <c r="D34" s="49">
        <v>44</v>
      </c>
      <c r="E34" s="50" t="s">
        <v>14</v>
      </c>
      <c r="F34" s="51">
        <v>8000</v>
      </c>
      <c r="G34" s="51">
        <f>+Tabla2249[[#This Row],[Cantidad]]*Tabla2249[[#This Row],[Precio unitario]]</f>
        <v>352000</v>
      </c>
      <c r="H34" s="52" t="str">
        <f>+IF(Tabla2249[[#This Row],[Precio Total]]&gt;200000,"SI","NO")</f>
        <v>SI</v>
      </c>
      <c r="I34" s="53">
        <f>+IF(Tabla2249[[#This Row],[Descuento]]="SI",Tabla2249[[#This Row],[Precio Total]]*10%,0)</f>
        <v>35200</v>
      </c>
      <c r="J34" s="54">
        <f>+Tabla2249[[#This Row],[Precio Total]]-Tabla2249[[#This Row],[Descuento en monedas]]</f>
        <v>316800</v>
      </c>
      <c r="K34" s="54" t="e">
        <f ca="1">+_xlfn.IFS(Tabla2249[[#This Row],[Precio Final]]&lt;300000,"Bajo",Tabla2249[[#This Row],[Precio Final]]&lt;500000,"Aceptable",Tabla2249[[#This Row],[Precio Final]]&gt;500000,"Elevado")</f>
        <v>#NAME?</v>
      </c>
      <c r="L34" s="45" t="e">
        <f ca="1">+IF(AND(Tabla2249[[#This Row],[Descuento]]=N34,Tabla2249[[#This Row],[Descuento en monedas]]=O34,Tabla2249[[#This Row],[Precio Final]]=P34,Tabla2249[[#This Row],[Calificación]]=Q34),"✔","❌")</f>
        <v>#NAME?</v>
      </c>
      <c r="N34" s="44" t="s">
        <v>56</v>
      </c>
      <c r="O34" s="44">
        <v>35200</v>
      </c>
      <c r="P34" s="44">
        <v>316800</v>
      </c>
      <c r="Q34" s="44" t="s">
        <v>61</v>
      </c>
      <c r="S34" s="44"/>
    </row>
    <row r="35" spans="3:19" ht="15.6" x14ac:dyDescent="0.3">
      <c r="C35" s="48" t="s">
        <v>9</v>
      </c>
      <c r="D35" s="49">
        <v>54</v>
      </c>
      <c r="E35" s="50" t="s">
        <v>15</v>
      </c>
      <c r="F35" s="51">
        <v>17000</v>
      </c>
      <c r="G35" s="51">
        <f>+Tabla2249[[#This Row],[Cantidad]]*Tabla2249[[#This Row],[Precio unitario]]</f>
        <v>918000</v>
      </c>
      <c r="H35" s="52" t="str">
        <f>+IF(Tabla2249[[#This Row],[Precio Total]]&gt;200000,"SI","NO")</f>
        <v>SI</v>
      </c>
      <c r="I35" s="53">
        <f>+IF(Tabla2249[[#This Row],[Descuento]]="SI",Tabla2249[[#This Row],[Precio Total]]*10%,0)</f>
        <v>91800</v>
      </c>
      <c r="J35" s="54">
        <f>+Tabla2249[[#This Row],[Precio Total]]-Tabla2249[[#This Row],[Descuento en monedas]]</f>
        <v>826200</v>
      </c>
      <c r="K35" s="54" t="e">
        <f ca="1">+_xlfn.IFS(Tabla2249[[#This Row],[Precio Final]]&lt;300000,"Bajo",Tabla2249[[#This Row],[Precio Final]]&lt;500000,"Aceptable",Tabla2249[[#This Row],[Precio Final]]&gt;500000,"Elevado")</f>
        <v>#NAME?</v>
      </c>
      <c r="L35" s="45" t="e">
        <f ca="1">+IF(AND(Tabla2249[[#This Row],[Descuento]]=N35,Tabla2249[[#This Row],[Descuento en monedas]]=O35,Tabla2249[[#This Row],[Precio Final]]=P35,Tabla2249[[#This Row],[Calificación]]=Q35),"✔","❌")</f>
        <v>#NAME?</v>
      </c>
      <c r="N35" s="44" t="s">
        <v>56</v>
      </c>
      <c r="O35" s="44">
        <v>91800</v>
      </c>
      <c r="P35" s="44">
        <v>826200</v>
      </c>
      <c r="Q35" s="44" t="s">
        <v>62</v>
      </c>
      <c r="S35" s="44"/>
    </row>
    <row r="36" spans="3:19" ht="15.6" x14ac:dyDescent="0.3">
      <c r="C36" s="48" t="s">
        <v>9</v>
      </c>
      <c r="D36" s="49">
        <v>35</v>
      </c>
      <c r="E36" s="50" t="s">
        <v>16</v>
      </c>
      <c r="F36" s="51">
        <v>10000</v>
      </c>
      <c r="G36" s="51">
        <f>+Tabla2249[[#This Row],[Cantidad]]*Tabla2249[[#This Row],[Precio unitario]]</f>
        <v>350000</v>
      </c>
      <c r="H36" s="52" t="str">
        <f>+IF(Tabla2249[[#This Row],[Precio Total]]&gt;200000,"SI","NO")</f>
        <v>SI</v>
      </c>
      <c r="I36" s="53">
        <f>+IF(Tabla2249[[#This Row],[Descuento]]="SI",Tabla2249[[#This Row],[Precio Total]]*10%,0)</f>
        <v>35000</v>
      </c>
      <c r="J36" s="54">
        <f>+Tabla2249[[#This Row],[Precio Total]]-Tabla2249[[#This Row],[Descuento en monedas]]</f>
        <v>315000</v>
      </c>
      <c r="K36" s="54" t="e">
        <f ca="1">+_xlfn.IFS(Tabla2249[[#This Row],[Precio Final]]&lt;300000,"Bajo",Tabla2249[[#This Row],[Precio Final]]&lt;500000,"Aceptable",Tabla2249[[#This Row],[Precio Final]]&gt;500000,"Elevado")</f>
        <v>#NAME?</v>
      </c>
      <c r="L36" s="45" t="e">
        <f ca="1">+IF(AND(Tabla2249[[#This Row],[Descuento]]=N36,Tabla2249[[#This Row],[Descuento en monedas]]=O36,Tabla2249[[#This Row],[Precio Final]]=P36,Tabla2249[[#This Row],[Calificación]]=Q36),"✔","❌")</f>
        <v>#NAME?</v>
      </c>
      <c r="N36" s="44" t="s">
        <v>56</v>
      </c>
      <c r="O36" s="44">
        <v>35000</v>
      </c>
      <c r="P36" s="44">
        <v>315000</v>
      </c>
      <c r="Q36" s="44" t="s">
        <v>61</v>
      </c>
      <c r="S36" s="44"/>
    </row>
    <row r="37" spans="3:19" ht="15.6" x14ac:dyDescent="0.3">
      <c r="C37" s="48" t="s">
        <v>9</v>
      </c>
      <c r="D37" s="49">
        <v>56</v>
      </c>
      <c r="E37" s="50" t="s">
        <v>17</v>
      </c>
      <c r="F37" s="51">
        <v>10000</v>
      </c>
      <c r="G37" s="51">
        <f>+Tabla2249[[#This Row],[Cantidad]]*Tabla2249[[#This Row],[Precio unitario]]</f>
        <v>560000</v>
      </c>
      <c r="H37" s="52" t="str">
        <f>+IF(Tabla2249[[#This Row],[Precio Total]]&gt;200000,"SI","NO")</f>
        <v>SI</v>
      </c>
      <c r="I37" s="53">
        <f>+IF(Tabla2249[[#This Row],[Descuento]]="SI",Tabla2249[[#This Row],[Precio Total]]*10%,0)</f>
        <v>56000</v>
      </c>
      <c r="J37" s="54">
        <f>+Tabla2249[[#This Row],[Precio Total]]-Tabla2249[[#This Row],[Descuento en monedas]]</f>
        <v>504000</v>
      </c>
      <c r="K37" s="54" t="e">
        <f ca="1">+_xlfn.IFS(Tabla2249[[#This Row],[Precio Final]]&lt;300000,"Bajo",Tabla2249[[#This Row],[Precio Final]]&lt;500000,"Aceptable",Tabla2249[[#This Row],[Precio Final]]&gt;500000,"Elevado")</f>
        <v>#NAME?</v>
      </c>
      <c r="L37" s="45" t="e">
        <f ca="1">+IF(AND(Tabla2249[[#This Row],[Descuento]]=N37,Tabla2249[[#This Row],[Descuento en monedas]]=O37,Tabla2249[[#This Row],[Precio Final]]=P37,Tabla2249[[#This Row],[Calificación]]=Q37),"✔","❌")</f>
        <v>#NAME?</v>
      </c>
      <c r="N37" s="44" t="s">
        <v>56</v>
      </c>
      <c r="O37" s="44">
        <v>56000</v>
      </c>
      <c r="P37" s="44">
        <v>504000</v>
      </c>
      <c r="Q37" s="44" t="s">
        <v>62</v>
      </c>
      <c r="S37" s="44"/>
    </row>
    <row r="38" spans="3:19" ht="15.6" x14ac:dyDescent="0.3">
      <c r="C38" s="48" t="s">
        <v>9</v>
      </c>
      <c r="D38" s="49">
        <v>21</v>
      </c>
      <c r="E38" s="50" t="s">
        <v>18</v>
      </c>
      <c r="F38" s="51">
        <v>5000</v>
      </c>
      <c r="G38" s="51">
        <f>+Tabla2249[[#This Row],[Cantidad]]*Tabla2249[[#This Row],[Precio unitario]]</f>
        <v>105000</v>
      </c>
      <c r="H38" s="52" t="str">
        <f>+IF(Tabla2249[[#This Row],[Precio Total]]&gt;200000,"SI","NO")</f>
        <v>NO</v>
      </c>
      <c r="I38" s="53">
        <f>+IF(Tabla2249[[#This Row],[Descuento]]="SI",Tabla2249[[#This Row],[Precio Total]]*10%,0)</f>
        <v>0</v>
      </c>
      <c r="J38" s="54">
        <f>+Tabla2249[[#This Row],[Precio Total]]-Tabla2249[[#This Row],[Descuento en monedas]]</f>
        <v>105000</v>
      </c>
      <c r="K38" s="54" t="e">
        <f ca="1">+_xlfn.IFS(Tabla2249[[#This Row],[Precio Final]]&lt;300000,"Bajo",Tabla2249[[#This Row],[Precio Final]]&lt;500000,"Aceptable",Tabla2249[[#This Row],[Precio Final]]&gt;500000,"Elevado")</f>
        <v>#NAME?</v>
      </c>
      <c r="L38" s="45" t="e">
        <f ca="1">+IF(AND(Tabla2249[[#This Row],[Descuento]]=N38,Tabla2249[[#This Row],[Descuento en monedas]]=O38,Tabla2249[[#This Row],[Precio Final]]=P38,Tabla2249[[#This Row],[Calificación]]=Q38),"✔","❌")</f>
        <v>#NAME?</v>
      </c>
      <c r="N38" s="44" t="s">
        <v>55</v>
      </c>
      <c r="O38" s="44">
        <v>0</v>
      </c>
      <c r="P38" s="44">
        <v>105000</v>
      </c>
      <c r="Q38" s="44" t="s">
        <v>60</v>
      </c>
      <c r="S38" s="44"/>
    </row>
    <row r="39" spans="3:19" ht="15.6" x14ac:dyDescent="0.3">
      <c r="C39" s="48" t="s">
        <v>10</v>
      </c>
      <c r="D39" s="49">
        <v>51</v>
      </c>
      <c r="E39" s="50" t="s">
        <v>14</v>
      </c>
      <c r="F39" s="51">
        <v>8000</v>
      </c>
      <c r="G39" s="51">
        <f>+Tabla2249[[#This Row],[Cantidad]]*Tabla2249[[#This Row],[Precio unitario]]</f>
        <v>408000</v>
      </c>
      <c r="H39" s="52" t="str">
        <f>+IF(Tabla2249[[#This Row],[Precio Total]]&gt;200000,"SI","NO")</f>
        <v>SI</v>
      </c>
      <c r="I39" s="53">
        <f>+IF(Tabla2249[[#This Row],[Descuento]]="SI",Tabla2249[[#This Row],[Precio Total]]*10%,0)</f>
        <v>40800</v>
      </c>
      <c r="J39" s="54">
        <f>+Tabla2249[[#This Row],[Precio Total]]-Tabla2249[[#This Row],[Descuento en monedas]]</f>
        <v>367200</v>
      </c>
      <c r="K39" s="54" t="e">
        <f ca="1">+_xlfn.IFS(Tabla2249[[#This Row],[Precio Final]]&lt;300000,"Bajo",Tabla2249[[#This Row],[Precio Final]]&lt;500000,"Aceptable",Tabla2249[[#This Row],[Precio Final]]&gt;500000,"Elevado")</f>
        <v>#NAME?</v>
      </c>
      <c r="L39" s="45" t="e">
        <f ca="1">+IF(AND(Tabla2249[[#This Row],[Descuento]]=N39,Tabla2249[[#This Row],[Descuento en monedas]]=O39,Tabla2249[[#This Row],[Precio Final]]=P39,Tabla2249[[#This Row],[Calificación]]=Q39),"✔","❌")</f>
        <v>#NAME?</v>
      </c>
      <c r="N39" s="44" t="s">
        <v>56</v>
      </c>
      <c r="O39" s="44">
        <v>40800</v>
      </c>
      <c r="P39" s="44">
        <v>367200</v>
      </c>
      <c r="Q39" s="44" t="s">
        <v>61</v>
      </c>
      <c r="S39" s="44"/>
    </row>
    <row r="40" spans="3:19" ht="15.6" x14ac:dyDescent="0.3">
      <c r="C40" s="48" t="s">
        <v>10</v>
      </c>
      <c r="D40" s="49">
        <v>22</v>
      </c>
      <c r="E40" s="50" t="s">
        <v>15</v>
      </c>
      <c r="F40" s="51">
        <v>17000</v>
      </c>
      <c r="G40" s="51">
        <f>+Tabla2249[[#This Row],[Cantidad]]*Tabla2249[[#This Row],[Precio unitario]]</f>
        <v>374000</v>
      </c>
      <c r="H40" s="52" t="str">
        <f>+IF(Tabla2249[[#This Row],[Precio Total]]&gt;200000,"SI","NO")</f>
        <v>SI</v>
      </c>
      <c r="I40" s="53">
        <f>+IF(Tabla2249[[#This Row],[Descuento]]="SI",Tabla2249[[#This Row],[Precio Total]]*10%,0)</f>
        <v>37400</v>
      </c>
      <c r="J40" s="54">
        <f>+Tabla2249[[#This Row],[Precio Total]]-Tabla2249[[#This Row],[Descuento en monedas]]</f>
        <v>336600</v>
      </c>
      <c r="K40" s="54" t="e">
        <f ca="1">+_xlfn.IFS(Tabla2249[[#This Row],[Precio Final]]&lt;300000,"Bajo",Tabla2249[[#This Row],[Precio Final]]&lt;500000,"Aceptable",Tabla2249[[#This Row],[Precio Final]]&gt;500000,"Elevado")</f>
        <v>#NAME?</v>
      </c>
      <c r="L40" s="45" t="e">
        <f ca="1">+IF(AND(Tabla2249[[#This Row],[Descuento]]=N40,Tabla2249[[#This Row],[Descuento en monedas]]=O40,Tabla2249[[#This Row],[Precio Final]]=P40,Tabla2249[[#This Row],[Calificación]]=Q40),"✔","❌")</f>
        <v>#NAME?</v>
      </c>
      <c r="N40" s="44" t="s">
        <v>56</v>
      </c>
      <c r="O40" s="44">
        <v>37400</v>
      </c>
      <c r="P40" s="44">
        <v>336600</v>
      </c>
      <c r="Q40" s="44" t="s">
        <v>61</v>
      </c>
      <c r="S40" s="44"/>
    </row>
    <row r="41" spans="3:19" ht="15.6" x14ac:dyDescent="0.3">
      <c r="C41" s="48" t="s">
        <v>10</v>
      </c>
      <c r="D41" s="49">
        <v>45</v>
      </c>
      <c r="E41" s="50" t="s">
        <v>16</v>
      </c>
      <c r="F41" s="51">
        <v>10000</v>
      </c>
      <c r="G41" s="51">
        <f>+Tabla2249[[#This Row],[Cantidad]]*Tabla2249[[#This Row],[Precio unitario]]</f>
        <v>450000</v>
      </c>
      <c r="H41" s="52" t="str">
        <f>+IF(Tabla2249[[#This Row],[Precio Total]]&gt;200000,"SI","NO")</f>
        <v>SI</v>
      </c>
      <c r="I41" s="53">
        <f>+IF(Tabla2249[[#This Row],[Descuento]]="SI",Tabla2249[[#This Row],[Precio Total]]*10%,0)</f>
        <v>45000</v>
      </c>
      <c r="J41" s="54">
        <f>+Tabla2249[[#This Row],[Precio Total]]-Tabla2249[[#This Row],[Descuento en monedas]]</f>
        <v>405000</v>
      </c>
      <c r="K41" s="54" t="e">
        <f ca="1">+_xlfn.IFS(Tabla2249[[#This Row],[Precio Final]]&lt;300000,"Bajo",Tabla2249[[#This Row],[Precio Final]]&lt;500000,"Aceptable",Tabla2249[[#This Row],[Precio Final]]&gt;500000,"Elevado")</f>
        <v>#NAME?</v>
      </c>
      <c r="L41" s="45" t="e">
        <f ca="1">+IF(AND(Tabla2249[[#This Row],[Descuento]]=N41,Tabla2249[[#This Row],[Descuento en monedas]]=O41,Tabla2249[[#This Row],[Precio Final]]=P41,Tabla2249[[#This Row],[Calificación]]=Q41),"✔","❌")</f>
        <v>#NAME?</v>
      </c>
      <c r="N41" s="44" t="s">
        <v>56</v>
      </c>
      <c r="O41" s="44">
        <v>45000</v>
      </c>
      <c r="P41" s="44">
        <v>405000</v>
      </c>
      <c r="Q41" s="44" t="s">
        <v>61</v>
      </c>
      <c r="S41" s="44"/>
    </row>
    <row r="42" spans="3:19" ht="15.6" x14ac:dyDescent="0.3">
      <c r="C42" s="48" t="s">
        <v>10</v>
      </c>
      <c r="D42" s="49">
        <v>22</v>
      </c>
      <c r="E42" s="50" t="s">
        <v>17</v>
      </c>
      <c r="F42" s="51">
        <v>10000</v>
      </c>
      <c r="G42" s="51">
        <f>+Tabla2249[[#This Row],[Cantidad]]*Tabla2249[[#This Row],[Precio unitario]]</f>
        <v>220000</v>
      </c>
      <c r="H42" s="52" t="str">
        <f>+IF(Tabla2249[[#This Row],[Precio Total]]&gt;200000,"SI","NO")</f>
        <v>SI</v>
      </c>
      <c r="I42" s="53">
        <f>+IF(Tabla2249[[#This Row],[Descuento]]="SI",Tabla2249[[#This Row],[Precio Total]]*10%,0)</f>
        <v>22000</v>
      </c>
      <c r="J42" s="54">
        <f>+Tabla2249[[#This Row],[Precio Total]]-Tabla2249[[#This Row],[Descuento en monedas]]</f>
        <v>198000</v>
      </c>
      <c r="K42" s="54" t="e">
        <f ca="1">+_xlfn.IFS(Tabla2249[[#This Row],[Precio Final]]&lt;300000,"Bajo",Tabla2249[[#This Row],[Precio Final]]&lt;500000,"Aceptable",Tabla2249[[#This Row],[Precio Final]]&gt;500000,"Elevado")</f>
        <v>#NAME?</v>
      </c>
      <c r="L42" s="45" t="e">
        <f ca="1">+IF(AND(Tabla2249[[#This Row],[Descuento]]=N42,Tabla2249[[#This Row],[Descuento en monedas]]=O42,Tabla2249[[#This Row],[Precio Final]]=P42,Tabla2249[[#This Row],[Calificación]]=Q42),"✔","❌")</f>
        <v>#NAME?</v>
      </c>
      <c r="N42" s="44" t="s">
        <v>56</v>
      </c>
      <c r="O42" s="44">
        <v>22000</v>
      </c>
      <c r="P42" s="44">
        <v>198000</v>
      </c>
      <c r="Q42" s="44" t="s">
        <v>60</v>
      </c>
      <c r="S42" s="44"/>
    </row>
    <row r="43" spans="3:19" ht="15.6" x14ac:dyDescent="0.3">
      <c r="C43" s="48" t="s">
        <v>10</v>
      </c>
      <c r="D43" s="49">
        <v>40</v>
      </c>
      <c r="E43" s="50" t="s">
        <v>18</v>
      </c>
      <c r="F43" s="51">
        <v>5000</v>
      </c>
      <c r="G43" s="51">
        <f>+Tabla2249[[#This Row],[Cantidad]]*Tabla2249[[#This Row],[Precio unitario]]</f>
        <v>200000</v>
      </c>
      <c r="H43" s="52" t="str">
        <f>+IF(Tabla2249[[#This Row],[Precio Total]]&gt;200000,"SI","NO")</f>
        <v>NO</v>
      </c>
      <c r="I43" s="53">
        <f>+IF(Tabla2249[[#This Row],[Descuento]]="SI",Tabla2249[[#This Row],[Precio Total]]*10%,0)</f>
        <v>0</v>
      </c>
      <c r="J43" s="54">
        <f>+Tabla2249[[#This Row],[Precio Total]]-Tabla2249[[#This Row],[Descuento en monedas]]</f>
        <v>200000</v>
      </c>
      <c r="K43" s="54" t="e">
        <f ca="1">+_xlfn.IFS(Tabla2249[[#This Row],[Precio Final]]&lt;300000,"Bajo",Tabla2249[[#This Row],[Precio Final]]&lt;500000,"Aceptable",Tabla2249[[#This Row],[Precio Final]]&gt;500000,"Elevado")</f>
        <v>#NAME?</v>
      </c>
      <c r="L43" s="45" t="e">
        <f ca="1">+IF(AND(Tabla2249[[#This Row],[Descuento]]=N43,Tabla2249[[#This Row],[Descuento en monedas]]=O43,Tabla2249[[#This Row],[Precio Final]]=P43,Tabla2249[[#This Row],[Calificación]]=Q43),"✔","❌")</f>
        <v>#NAME?</v>
      </c>
      <c r="N43" s="44" t="s">
        <v>55</v>
      </c>
      <c r="O43" s="44">
        <v>0</v>
      </c>
      <c r="P43" s="44">
        <v>200000</v>
      </c>
      <c r="Q43" s="44" t="s">
        <v>60</v>
      </c>
      <c r="S43" s="44"/>
    </row>
    <row r="44" spans="3:19" ht="15.6" x14ac:dyDescent="0.3">
      <c r="C44" s="48" t="s">
        <v>11</v>
      </c>
      <c r="D44" s="49">
        <v>33</v>
      </c>
      <c r="E44" s="50" t="s">
        <v>14</v>
      </c>
      <c r="F44" s="51">
        <v>8000</v>
      </c>
      <c r="G44" s="51">
        <f>+Tabla2249[[#This Row],[Cantidad]]*Tabla2249[[#This Row],[Precio unitario]]</f>
        <v>264000</v>
      </c>
      <c r="H44" s="52" t="str">
        <f>+IF(Tabla2249[[#This Row],[Precio Total]]&gt;200000,"SI","NO")</f>
        <v>SI</v>
      </c>
      <c r="I44" s="53">
        <f>+IF(Tabla2249[[#This Row],[Descuento]]="SI",Tabla2249[[#This Row],[Precio Total]]*10%,0)</f>
        <v>26400</v>
      </c>
      <c r="J44" s="54">
        <f>+Tabla2249[[#This Row],[Precio Total]]-Tabla2249[[#This Row],[Descuento en monedas]]</f>
        <v>237600</v>
      </c>
      <c r="K44" s="54" t="e">
        <f ca="1">+_xlfn.IFS(Tabla2249[[#This Row],[Precio Final]]&lt;300000,"Bajo",Tabla2249[[#This Row],[Precio Final]]&lt;500000,"Aceptable",Tabla2249[[#This Row],[Precio Final]]&gt;500000,"Elevado")</f>
        <v>#NAME?</v>
      </c>
      <c r="L44" s="45" t="e">
        <f ca="1">+IF(AND(Tabla2249[[#This Row],[Descuento]]=N44,Tabla2249[[#This Row],[Descuento en monedas]]=O44,Tabla2249[[#This Row],[Precio Final]]=P44,Tabla2249[[#This Row],[Calificación]]=Q44),"✔","❌")</f>
        <v>#NAME?</v>
      </c>
      <c r="N44" s="44" t="s">
        <v>56</v>
      </c>
      <c r="O44" s="44">
        <v>26400</v>
      </c>
      <c r="P44" s="44">
        <v>237600</v>
      </c>
      <c r="Q44" s="44" t="s">
        <v>60</v>
      </c>
      <c r="S44" s="44"/>
    </row>
    <row r="45" spans="3:19" ht="15.6" x14ac:dyDescent="0.3">
      <c r="C45" s="48" t="s">
        <v>11</v>
      </c>
      <c r="D45" s="49">
        <v>54</v>
      </c>
      <c r="E45" s="50" t="s">
        <v>15</v>
      </c>
      <c r="F45" s="51">
        <v>17000</v>
      </c>
      <c r="G45" s="51">
        <f>+Tabla2249[[#This Row],[Cantidad]]*Tabla2249[[#This Row],[Precio unitario]]</f>
        <v>918000</v>
      </c>
      <c r="H45" s="52" t="str">
        <f>+IF(Tabla2249[[#This Row],[Precio Total]]&gt;200000,"SI","NO")</f>
        <v>SI</v>
      </c>
      <c r="I45" s="53">
        <f>+IF(Tabla2249[[#This Row],[Descuento]]="SI",Tabla2249[[#This Row],[Precio Total]]*10%,0)</f>
        <v>91800</v>
      </c>
      <c r="J45" s="54">
        <f>+Tabla2249[[#This Row],[Precio Total]]-Tabla2249[[#This Row],[Descuento en monedas]]</f>
        <v>826200</v>
      </c>
      <c r="K45" s="54" t="e">
        <f ca="1">+_xlfn.IFS(Tabla2249[[#This Row],[Precio Final]]&lt;300000,"Bajo",Tabla2249[[#This Row],[Precio Final]]&lt;500000,"Aceptable",Tabla2249[[#This Row],[Precio Final]]&gt;500000,"Elevado")</f>
        <v>#NAME?</v>
      </c>
      <c r="L45" s="45" t="e">
        <f ca="1">+IF(AND(Tabla2249[[#This Row],[Descuento]]=N45,Tabla2249[[#This Row],[Descuento en monedas]]=O45,Tabla2249[[#This Row],[Precio Final]]=P45,Tabla2249[[#This Row],[Calificación]]=Q45),"✔","❌")</f>
        <v>#NAME?</v>
      </c>
      <c r="N45" s="44" t="s">
        <v>56</v>
      </c>
      <c r="O45" s="44">
        <v>91800</v>
      </c>
      <c r="P45" s="44">
        <v>826200</v>
      </c>
      <c r="Q45" s="44" t="s">
        <v>62</v>
      </c>
      <c r="S45" s="44"/>
    </row>
    <row r="46" spans="3:19" ht="15.6" x14ac:dyDescent="0.3">
      <c r="C46" s="48" t="s">
        <v>11</v>
      </c>
      <c r="D46" s="49">
        <v>50</v>
      </c>
      <c r="E46" s="50" t="s">
        <v>16</v>
      </c>
      <c r="F46" s="51">
        <v>10000</v>
      </c>
      <c r="G46" s="51">
        <f>+Tabla2249[[#This Row],[Cantidad]]*Tabla2249[[#This Row],[Precio unitario]]</f>
        <v>500000</v>
      </c>
      <c r="H46" s="52" t="str">
        <f>+IF(Tabla2249[[#This Row],[Precio Total]]&gt;200000,"SI","NO")</f>
        <v>SI</v>
      </c>
      <c r="I46" s="53">
        <f>+IF(Tabla2249[[#This Row],[Descuento]]="SI",Tabla2249[[#This Row],[Precio Total]]*10%,0)</f>
        <v>50000</v>
      </c>
      <c r="J46" s="54">
        <f>+Tabla2249[[#This Row],[Precio Total]]-Tabla2249[[#This Row],[Descuento en monedas]]</f>
        <v>450000</v>
      </c>
      <c r="K46" s="54" t="e">
        <f ca="1">+_xlfn.IFS(Tabla2249[[#This Row],[Precio Final]]&lt;300000,"Bajo",Tabla2249[[#This Row],[Precio Final]]&lt;500000,"Aceptable",Tabla2249[[#This Row],[Precio Final]]&gt;500000,"Elevado")</f>
        <v>#NAME?</v>
      </c>
      <c r="L46" s="45" t="e">
        <f ca="1">+IF(AND(Tabla2249[[#This Row],[Descuento]]=N46,Tabla2249[[#This Row],[Descuento en monedas]]=O46,Tabla2249[[#This Row],[Precio Final]]=P46,Tabla2249[[#This Row],[Calificación]]=Q46),"✔","❌")</f>
        <v>#NAME?</v>
      </c>
      <c r="N46" s="44" t="s">
        <v>56</v>
      </c>
      <c r="O46" s="44">
        <v>50000</v>
      </c>
      <c r="P46" s="44">
        <v>450000</v>
      </c>
      <c r="Q46" s="44" t="s">
        <v>61</v>
      </c>
      <c r="S46" s="44"/>
    </row>
    <row r="47" spans="3:19" ht="15.6" x14ac:dyDescent="0.3">
      <c r="C47" s="48" t="s">
        <v>11</v>
      </c>
      <c r="D47" s="49">
        <v>32</v>
      </c>
      <c r="E47" s="50" t="s">
        <v>17</v>
      </c>
      <c r="F47" s="51">
        <v>10000</v>
      </c>
      <c r="G47" s="51">
        <f>+Tabla2249[[#This Row],[Cantidad]]*Tabla2249[[#This Row],[Precio unitario]]</f>
        <v>320000</v>
      </c>
      <c r="H47" s="52" t="str">
        <f>+IF(Tabla2249[[#This Row],[Precio Total]]&gt;200000,"SI","NO")</f>
        <v>SI</v>
      </c>
      <c r="I47" s="53">
        <f>+IF(Tabla2249[[#This Row],[Descuento]]="SI",Tabla2249[[#This Row],[Precio Total]]*10%,0)</f>
        <v>32000</v>
      </c>
      <c r="J47" s="54">
        <f>+Tabla2249[[#This Row],[Precio Total]]-Tabla2249[[#This Row],[Descuento en monedas]]</f>
        <v>288000</v>
      </c>
      <c r="K47" s="54" t="e">
        <f ca="1">+_xlfn.IFS(Tabla2249[[#This Row],[Precio Final]]&lt;300000,"Bajo",Tabla2249[[#This Row],[Precio Final]]&lt;500000,"Aceptable",Tabla2249[[#This Row],[Precio Final]]&gt;500000,"Elevado")</f>
        <v>#NAME?</v>
      </c>
      <c r="L47" s="45" t="e">
        <f ca="1">+IF(AND(Tabla2249[[#This Row],[Descuento]]=N47,Tabla2249[[#This Row],[Descuento en monedas]]=O47,Tabla2249[[#This Row],[Precio Final]]=P47,Tabla2249[[#This Row],[Calificación]]=Q47),"✔","❌")</f>
        <v>#NAME?</v>
      </c>
      <c r="N47" s="44" t="s">
        <v>56</v>
      </c>
      <c r="O47" s="44">
        <v>32000</v>
      </c>
      <c r="P47" s="44">
        <v>288000</v>
      </c>
      <c r="Q47" s="44" t="s">
        <v>60</v>
      </c>
      <c r="S47" s="44"/>
    </row>
    <row r="48" spans="3:19" ht="15.6" x14ac:dyDescent="0.3">
      <c r="C48" s="48" t="s">
        <v>11</v>
      </c>
      <c r="D48" s="49">
        <v>65</v>
      </c>
      <c r="E48" s="50" t="s">
        <v>18</v>
      </c>
      <c r="F48" s="51">
        <v>5000</v>
      </c>
      <c r="G48" s="51">
        <f>+Tabla2249[[#This Row],[Cantidad]]*Tabla2249[[#This Row],[Precio unitario]]</f>
        <v>325000</v>
      </c>
      <c r="H48" s="52" t="str">
        <f>+IF(Tabla2249[[#This Row],[Precio Total]]&gt;200000,"SI","NO")</f>
        <v>SI</v>
      </c>
      <c r="I48" s="53">
        <f>+IF(Tabla2249[[#This Row],[Descuento]]="SI",Tabla2249[[#This Row],[Precio Total]]*10%,0)</f>
        <v>32500</v>
      </c>
      <c r="J48" s="54">
        <f>+Tabla2249[[#This Row],[Precio Total]]-Tabla2249[[#This Row],[Descuento en monedas]]</f>
        <v>292500</v>
      </c>
      <c r="K48" s="54" t="e">
        <f ca="1">+_xlfn.IFS(Tabla2249[[#This Row],[Precio Final]]&lt;300000,"Bajo",Tabla2249[[#This Row],[Precio Final]]&lt;500000,"Aceptable",Tabla2249[[#This Row],[Precio Final]]&gt;500000,"Elevado")</f>
        <v>#NAME?</v>
      </c>
      <c r="L48" s="45" t="e">
        <f ca="1">+IF(AND(Tabla2249[[#This Row],[Descuento]]=N48,Tabla2249[[#This Row],[Descuento en monedas]]=O48,Tabla2249[[#This Row],[Precio Final]]=P48,Tabla2249[[#This Row],[Calificación]]=Q48),"✔","❌")</f>
        <v>#NAME?</v>
      </c>
      <c r="N48" s="44" t="s">
        <v>56</v>
      </c>
      <c r="O48" s="44">
        <v>32500</v>
      </c>
      <c r="P48" s="44">
        <v>292500</v>
      </c>
      <c r="Q48" s="44" t="s">
        <v>60</v>
      </c>
      <c r="S48" s="44"/>
    </row>
    <row r="49" spans="3:19" ht="15.6" x14ac:dyDescent="0.3">
      <c r="C49" s="48" t="s">
        <v>12</v>
      </c>
      <c r="D49" s="49">
        <v>40</v>
      </c>
      <c r="E49" s="50" t="s">
        <v>14</v>
      </c>
      <c r="F49" s="51">
        <v>8000</v>
      </c>
      <c r="G49" s="51">
        <f>+Tabla2249[[#This Row],[Cantidad]]*Tabla2249[[#This Row],[Precio unitario]]</f>
        <v>320000</v>
      </c>
      <c r="H49" s="52" t="str">
        <f>+IF(Tabla2249[[#This Row],[Precio Total]]&gt;200000,"SI","NO")</f>
        <v>SI</v>
      </c>
      <c r="I49" s="53">
        <f>+IF(Tabla2249[[#This Row],[Descuento]]="SI",Tabla2249[[#This Row],[Precio Total]]*10%,0)</f>
        <v>32000</v>
      </c>
      <c r="J49" s="54">
        <f>+Tabla2249[[#This Row],[Precio Total]]-Tabla2249[[#This Row],[Descuento en monedas]]</f>
        <v>288000</v>
      </c>
      <c r="K49" s="54" t="e">
        <f ca="1">+_xlfn.IFS(Tabla2249[[#This Row],[Precio Final]]&lt;300000,"Bajo",Tabla2249[[#This Row],[Precio Final]]&lt;500000,"Aceptable",Tabla2249[[#This Row],[Precio Final]]&gt;500000,"Elevado")</f>
        <v>#NAME?</v>
      </c>
      <c r="L49" s="45" t="e">
        <f ca="1">+IF(AND(Tabla2249[[#This Row],[Descuento]]=N49,Tabla2249[[#This Row],[Descuento en monedas]]=O49,Tabla2249[[#This Row],[Precio Final]]=P49,Tabla2249[[#This Row],[Calificación]]=Q49),"✔","❌")</f>
        <v>#NAME?</v>
      </c>
      <c r="N49" s="44" t="s">
        <v>56</v>
      </c>
      <c r="O49" s="44">
        <v>32000</v>
      </c>
      <c r="P49" s="44">
        <v>288000</v>
      </c>
      <c r="Q49" s="44" t="s">
        <v>60</v>
      </c>
      <c r="S49" s="44"/>
    </row>
    <row r="50" spans="3:19" ht="15.6" x14ac:dyDescent="0.3">
      <c r="C50" s="48" t="s">
        <v>12</v>
      </c>
      <c r="D50" s="49">
        <v>41</v>
      </c>
      <c r="E50" s="50" t="s">
        <v>15</v>
      </c>
      <c r="F50" s="51">
        <v>17000</v>
      </c>
      <c r="G50" s="51">
        <f>+Tabla2249[[#This Row],[Cantidad]]*Tabla2249[[#This Row],[Precio unitario]]</f>
        <v>697000</v>
      </c>
      <c r="H50" s="52" t="str">
        <f>+IF(Tabla2249[[#This Row],[Precio Total]]&gt;200000,"SI","NO")</f>
        <v>SI</v>
      </c>
      <c r="I50" s="53">
        <f>+IF(Tabla2249[[#This Row],[Descuento]]="SI",Tabla2249[[#This Row],[Precio Total]]*10%,0)</f>
        <v>69700</v>
      </c>
      <c r="J50" s="54">
        <f>+Tabla2249[[#This Row],[Precio Total]]-Tabla2249[[#This Row],[Descuento en monedas]]</f>
        <v>627300</v>
      </c>
      <c r="K50" s="54" t="e">
        <f ca="1">+_xlfn.IFS(Tabla2249[[#This Row],[Precio Final]]&lt;300000,"Bajo",Tabla2249[[#This Row],[Precio Final]]&lt;500000,"Aceptable",Tabla2249[[#This Row],[Precio Final]]&gt;500000,"Elevado")</f>
        <v>#NAME?</v>
      </c>
      <c r="L50" s="45" t="e">
        <f ca="1">+IF(AND(Tabla2249[[#This Row],[Descuento]]=N50,Tabla2249[[#This Row],[Descuento en monedas]]=O50,Tabla2249[[#This Row],[Precio Final]]=P50,Tabla2249[[#This Row],[Calificación]]=Q50),"✔","❌")</f>
        <v>#NAME?</v>
      </c>
      <c r="N50" s="44" t="s">
        <v>56</v>
      </c>
      <c r="O50" s="44">
        <v>69700</v>
      </c>
      <c r="P50" s="44">
        <v>627300</v>
      </c>
      <c r="Q50" s="44" t="s">
        <v>62</v>
      </c>
      <c r="S50" s="44"/>
    </row>
    <row r="51" spans="3:19" ht="15.6" x14ac:dyDescent="0.3">
      <c r="C51" s="48" t="s">
        <v>12</v>
      </c>
      <c r="D51" s="49">
        <v>43</v>
      </c>
      <c r="E51" s="50" t="s">
        <v>16</v>
      </c>
      <c r="F51" s="51">
        <v>10000</v>
      </c>
      <c r="G51" s="51">
        <f>+Tabla2249[[#This Row],[Cantidad]]*Tabla2249[[#This Row],[Precio unitario]]</f>
        <v>430000</v>
      </c>
      <c r="H51" s="52" t="str">
        <f>+IF(Tabla2249[[#This Row],[Precio Total]]&gt;200000,"SI","NO")</f>
        <v>SI</v>
      </c>
      <c r="I51" s="53">
        <f>+IF(Tabla2249[[#This Row],[Descuento]]="SI",Tabla2249[[#This Row],[Precio Total]]*10%,0)</f>
        <v>43000</v>
      </c>
      <c r="J51" s="54">
        <f>+Tabla2249[[#This Row],[Precio Total]]-Tabla2249[[#This Row],[Descuento en monedas]]</f>
        <v>387000</v>
      </c>
      <c r="K51" s="54" t="e">
        <f ca="1">+_xlfn.IFS(Tabla2249[[#This Row],[Precio Final]]&lt;300000,"Bajo",Tabla2249[[#This Row],[Precio Final]]&lt;500000,"Aceptable",Tabla2249[[#This Row],[Precio Final]]&gt;500000,"Elevado")</f>
        <v>#NAME?</v>
      </c>
      <c r="L51" s="45" t="e">
        <f ca="1">+IF(AND(Tabla2249[[#This Row],[Descuento]]=N51,Tabla2249[[#This Row],[Descuento en monedas]]=O51,Tabla2249[[#This Row],[Precio Final]]=P51,Tabla2249[[#This Row],[Calificación]]=Q51),"✔","❌")</f>
        <v>#NAME?</v>
      </c>
      <c r="N51" s="44" t="s">
        <v>56</v>
      </c>
      <c r="O51" s="44">
        <v>43000</v>
      </c>
      <c r="P51" s="44">
        <v>387000</v>
      </c>
      <c r="Q51" s="44" t="s">
        <v>61</v>
      </c>
      <c r="S51" s="44"/>
    </row>
    <row r="52" spans="3:19" ht="15.6" x14ac:dyDescent="0.3">
      <c r="C52" s="48" t="s">
        <v>12</v>
      </c>
      <c r="D52" s="49">
        <v>35</v>
      </c>
      <c r="E52" s="50" t="s">
        <v>17</v>
      </c>
      <c r="F52" s="51">
        <v>10000</v>
      </c>
      <c r="G52" s="51">
        <f>+Tabla2249[[#This Row],[Cantidad]]*Tabla2249[[#This Row],[Precio unitario]]</f>
        <v>350000</v>
      </c>
      <c r="H52" s="52" t="str">
        <f>+IF(Tabla2249[[#This Row],[Precio Total]]&gt;200000,"SI","NO")</f>
        <v>SI</v>
      </c>
      <c r="I52" s="53">
        <f>+IF(Tabla2249[[#This Row],[Descuento]]="SI",Tabla2249[[#This Row],[Precio Total]]*10%,0)</f>
        <v>35000</v>
      </c>
      <c r="J52" s="54">
        <f>+Tabla2249[[#This Row],[Precio Total]]-Tabla2249[[#This Row],[Descuento en monedas]]</f>
        <v>315000</v>
      </c>
      <c r="K52" s="54" t="e">
        <f ca="1">+_xlfn.IFS(Tabla2249[[#This Row],[Precio Final]]&lt;300000,"Bajo",Tabla2249[[#This Row],[Precio Final]]&lt;500000,"Aceptable",Tabla2249[[#This Row],[Precio Final]]&gt;500000,"Elevado")</f>
        <v>#NAME?</v>
      </c>
      <c r="L52" s="45" t="e">
        <f ca="1">+IF(AND(Tabla2249[[#This Row],[Descuento]]=N52,Tabla2249[[#This Row],[Descuento en monedas]]=O52,Tabla2249[[#This Row],[Precio Final]]=P52,Tabla2249[[#This Row],[Calificación]]=Q52),"✔","❌")</f>
        <v>#NAME?</v>
      </c>
      <c r="N52" s="44" t="s">
        <v>56</v>
      </c>
      <c r="O52" s="44">
        <v>35000</v>
      </c>
      <c r="P52" s="44">
        <v>315000</v>
      </c>
      <c r="Q52" s="44" t="s">
        <v>61</v>
      </c>
      <c r="S52" s="44"/>
    </row>
    <row r="53" spans="3:19" ht="15.6" x14ac:dyDescent="0.3">
      <c r="C53" s="48" t="s">
        <v>12</v>
      </c>
      <c r="D53" s="49">
        <v>21</v>
      </c>
      <c r="E53" s="50" t="s">
        <v>18</v>
      </c>
      <c r="F53" s="51">
        <v>5000</v>
      </c>
      <c r="G53" s="51">
        <f>+Tabla2249[[#This Row],[Cantidad]]*Tabla2249[[#This Row],[Precio unitario]]</f>
        <v>105000</v>
      </c>
      <c r="H53" s="52" t="str">
        <f>+IF(Tabla2249[[#This Row],[Precio Total]]&gt;200000,"SI","NO")</f>
        <v>NO</v>
      </c>
      <c r="I53" s="53">
        <f>+IF(Tabla2249[[#This Row],[Descuento]]="SI",Tabla2249[[#This Row],[Precio Total]]*10%,0)</f>
        <v>0</v>
      </c>
      <c r="J53" s="54">
        <f>+Tabla2249[[#This Row],[Precio Total]]-Tabla2249[[#This Row],[Descuento en monedas]]</f>
        <v>105000</v>
      </c>
      <c r="K53" s="54" t="e">
        <f ca="1">+_xlfn.IFS(Tabla2249[[#This Row],[Precio Final]]&lt;300000,"Bajo",Tabla2249[[#This Row],[Precio Final]]&lt;500000,"Aceptable",Tabla2249[[#This Row],[Precio Final]]&gt;500000,"Elevado")</f>
        <v>#NAME?</v>
      </c>
      <c r="L53" s="45" t="e">
        <f ca="1">+IF(AND(Tabla2249[[#This Row],[Descuento]]=N53,Tabla2249[[#This Row],[Descuento en monedas]]=O53,Tabla2249[[#This Row],[Precio Final]]=P53,Tabla2249[[#This Row],[Calificación]]=Q53),"✔","❌")</f>
        <v>#NAME?</v>
      </c>
      <c r="N53" s="44" t="s">
        <v>55</v>
      </c>
      <c r="O53" s="44">
        <v>0</v>
      </c>
      <c r="P53" s="44">
        <v>105000</v>
      </c>
      <c r="Q53" s="44" t="s">
        <v>60</v>
      </c>
      <c r="S53" s="44"/>
    </row>
    <row r="54" spans="3:19" ht="15.6" x14ac:dyDescent="0.3">
      <c r="C54" s="48" t="s">
        <v>13</v>
      </c>
      <c r="D54" s="49">
        <v>55</v>
      </c>
      <c r="E54" s="50" t="s">
        <v>14</v>
      </c>
      <c r="F54" s="51">
        <v>8000</v>
      </c>
      <c r="G54" s="51">
        <f>+Tabla2249[[#This Row],[Cantidad]]*Tabla2249[[#This Row],[Precio unitario]]</f>
        <v>440000</v>
      </c>
      <c r="H54" s="52" t="str">
        <f>+IF(Tabla2249[[#This Row],[Precio Total]]&gt;200000,"SI","NO")</f>
        <v>SI</v>
      </c>
      <c r="I54" s="53">
        <f>+IF(Tabla2249[[#This Row],[Descuento]]="SI",Tabla2249[[#This Row],[Precio Total]]*10%,0)</f>
        <v>44000</v>
      </c>
      <c r="J54" s="54">
        <f>+Tabla2249[[#This Row],[Precio Total]]-Tabla2249[[#This Row],[Descuento en monedas]]</f>
        <v>396000</v>
      </c>
      <c r="K54" s="54" t="e">
        <f ca="1">+_xlfn.IFS(Tabla2249[[#This Row],[Precio Final]]&lt;300000,"Bajo",Tabla2249[[#This Row],[Precio Final]]&lt;500000,"Aceptable",Tabla2249[[#This Row],[Precio Final]]&gt;500000,"Elevado")</f>
        <v>#NAME?</v>
      </c>
      <c r="L54" s="45" t="e">
        <f ca="1">+IF(AND(Tabla2249[[#This Row],[Descuento]]=N54,Tabla2249[[#This Row],[Descuento en monedas]]=O54,Tabla2249[[#This Row],[Precio Final]]=P54,Tabla2249[[#This Row],[Calificación]]=Q54),"✔","❌")</f>
        <v>#NAME?</v>
      </c>
      <c r="N54" s="44" t="s">
        <v>56</v>
      </c>
      <c r="O54" s="44">
        <v>44000</v>
      </c>
      <c r="P54" s="44">
        <v>396000</v>
      </c>
      <c r="Q54" s="44" t="s">
        <v>61</v>
      </c>
      <c r="S54" s="44"/>
    </row>
    <row r="55" spans="3:19" ht="15.6" x14ac:dyDescent="0.3">
      <c r="C55" s="48" t="s">
        <v>13</v>
      </c>
      <c r="D55" s="49">
        <v>42</v>
      </c>
      <c r="E55" s="50" t="s">
        <v>15</v>
      </c>
      <c r="F55" s="51">
        <v>17000</v>
      </c>
      <c r="G55" s="51">
        <f>+Tabla2249[[#This Row],[Cantidad]]*Tabla2249[[#This Row],[Precio unitario]]</f>
        <v>714000</v>
      </c>
      <c r="H55" s="52" t="str">
        <f>+IF(Tabla2249[[#This Row],[Precio Total]]&gt;200000,"SI","NO")</f>
        <v>SI</v>
      </c>
      <c r="I55" s="53">
        <f>+IF(Tabla2249[[#This Row],[Descuento]]="SI",Tabla2249[[#This Row],[Precio Total]]*10%,0)</f>
        <v>71400</v>
      </c>
      <c r="J55" s="54">
        <f>+Tabla2249[[#This Row],[Precio Total]]-Tabla2249[[#This Row],[Descuento en monedas]]</f>
        <v>642600</v>
      </c>
      <c r="K55" s="54" t="e">
        <f ca="1">+_xlfn.IFS(Tabla2249[[#This Row],[Precio Final]]&lt;300000,"Bajo",Tabla2249[[#This Row],[Precio Final]]&lt;500000,"Aceptable",Tabla2249[[#This Row],[Precio Final]]&gt;500000,"Elevado")</f>
        <v>#NAME?</v>
      </c>
      <c r="L55" s="45" t="e">
        <f ca="1">+IF(AND(Tabla2249[[#This Row],[Descuento]]=N55,Tabla2249[[#This Row],[Descuento en monedas]]=O55,Tabla2249[[#This Row],[Precio Final]]=P55,Tabla2249[[#This Row],[Calificación]]=Q55),"✔","❌")</f>
        <v>#NAME?</v>
      </c>
      <c r="N55" s="44" t="s">
        <v>56</v>
      </c>
      <c r="O55" s="44">
        <v>71400</v>
      </c>
      <c r="P55" s="44">
        <v>642600</v>
      </c>
      <c r="Q55" s="44" t="s">
        <v>62</v>
      </c>
      <c r="S55" s="44"/>
    </row>
    <row r="56" spans="3:19" ht="15.6" x14ac:dyDescent="0.3">
      <c r="C56" s="48" t="s">
        <v>13</v>
      </c>
      <c r="D56" s="49">
        <v>55</v>
      </c>
      <c r="E56" s="50" t="s">
        <v>16</v>
      </c>
      <c r="F56" s="51">
        <v>10000</v>
      </c>
      <c r="G56" s="51">
        <f>+Tabla2249[[#This Row],[Cantidad]]*Tabla2249[[#This Row],[Precio unitario]]</f>
        <v>550000</v>
      </c>
      <c r="H56" s="52" t="str">
        <f>+IF(Tabla2249[[#This Row],[Precio Total]]&gt;200000,"SI","NO")</f>
        <v>SI</v>
      </c>
      <c r="I56" s="53">
        <f>+IF(Tabla2249[[#This Row],[Descuento]]="SI",Tabla2249[[#This Row],[Precio Total]]*10%,0)</f>
        <v>55000</v>
      </c>
      <c r="J56" s="54">
        <f>+Tabla2249[[#This Row],[Precio Total]]-Tabla2249[[#This Row],[Descuento en monedas]]</f>
        <v>495000</v>
      </c>
      <c r="K56" s="54" t="e">
        <f ca="1">+_xlfn.IFS(Tabla2249[[#This Row],[Precio Final]]&lt;300000,"Bajo",Tabla2249[[#This Row],[Precio Final]]&lt;500000,"Aceptable",Tabla2249[[#This Row],[Precio Final]]&gt;500000,"Elevado")</f>
        <v>#NAME?</v>
      </c>
      <c r="L56" s="45" t="e">
        <f ca="1">+IF(AND(Tabla2249[[#This Row],[Descuento]]=N56,Tabla2249[[#This Row],[Descuento en monedas]]=O56,Tabla2249[[#This Row],[Precio Final]]=P56,Tabla2249[[#This Row],[Calificación]]=Q56),"✔","❌")</f>
        <v>#NAME?</v>
      </c>
      <c r="N56" s="44" t="s">
        <v>56</v>
      </c>
      <c r="O56" s="44">
        <v>55000</v>
      </c>
      <c r="P56" s="44">
        <v>495000</v>
      </c>
      <c r="Q56" s="44" t="s">
        <v>61</v>
      </c>
      <c r="S56" s="44"/>
    </row>
    <row r="57" spans="3:19" ht="15.6" x14ac:dyDescent="0.3">
      <c r="C57" s="48" t="s">
        <v>13</v>
      </c>
      <c r="D57" s="49">
        <v>34</v>
      </c>
      <c r="E57" s="50" t="s">
        <v>17</v>
      </c>
      <c r="F57" s="51">
        <v>10000</v>
      </c>
      <c r="G57" s="51">
        <f>+Tabla2249[[#This Row],[Cantidad]]*Tabla2249[[#This Row],[Precio unitario]]</f>
        <v>340000</v>
      </c>
      <c r="H57" s="52" t="str">
        <f>+IF(Tabla2249[[#This Row],[Precio Total]]&gt;200000,"SI","NO")</f>
        <v>SI</v>
      </c>
      <c r="I57" s="53">
        <f>+IF(Tabla2249[[#This Row],[Descuento]]="SI",Tabla2249[[#This Row],[Precio Total]]*10%,0)</f>
        <v>34000</v>
      </c>
      <c r="J57" s="54">
        <f>+Tabla2249[[#This Row],[Precio Total]]-Tabla2249[[#This Row],[Descuento en monedas]]</f>
        <v>306000</v>
      </c>
      <c r="K57" s="54" t="e">
        <f ca="1">+_xlfn.IFS(Tabla2249[[#This Row],[Precio Final]]&lt;300000,"Bajo",Tabla2249[[#This Row],[Precio Final]]&lt;500000,"Aceptable",Tabla2249[[#This Row],[Precio Final]]&gt;500000,"Elevado")</f>
        <v>#NAME?</v>
      </c>
      <c r="L57" s="45" t="e">
        <f ca="1">+IF(AND(Tabla2249[[#This Row],[Descuento]]=N57,Tabla2249[[#This Row],[Descuento en monedas]]=O57,Tabla2249[[#This Row],[Precio Final]]=P57,Tabla2249[[#This Row],[Calificación]]=Q57),"✔","❌")</f>
        <v>#NAME?</v>
      </c>
      <c r="N57" s="44" t="s">
        <v>56</v>
      </c>
      <c r="O57" s="44">
        <v>34000</v>
      </c>
      <c r="P57" s="44">
        <v>306000</v>
      </c>
      <c r="Q57" s="44" t="s">
        <v>61</v>
      </c>
      <c r="S57" s="44"/>
    </row>
    <row r="58" spans="3:19" ht="15.6" x14ac:dyDescent="0.3">
      <c r="C58" s="48" t="s">
        <v>13</v>
      </c>
      <c r="D58" s="49">
        <v>25</v>
      </c>
      <c r="E58" s="50" t="s">
        <v>18</v>
      </c>
      <c r="F58" s="51">
        <v>5000</v>
      </c>
      <c r="G58" s="51">
        <f>+Tabla2249[[#This Row],[Cantidad]]*Tabla2249[[#This Row],[Precio unitario]]</f>
        <v>125000</v>
      </c>
      <c r="H58" s="52" t="str">
        <f>+IF(Tabla2249[[#This Row],[Precio Total]]&gt;200000,"SI","NO")</f>
        <v>NO</v>
      </c>
      <c r="I58" s="53">
        <f>+IF(Tabla2249[[#This Row],[Descuento]]="SI",Tabla2249[[#This Row],[Precio Total]]*10%,0)</f>
        <v>0</v>
      </c>
      <c r="J58" s="54">
        <f>+Tabla2249[[#This Row],[Precio Total]]-Tabla2249[[#This Row],[Descuento en monedas]]</f>
        <v>125000</v>
      </c>
      <c r="K58" s="54" t="e">
        <f ca="1">+_xlfn.IFS(Tabla2249[[#This Row],[Precio Final]]&lt;300000,"Bajo",Tabla2249[[#This Row],[Precio Final]]&lt;500000,"Aceptable",Tabla2249[[#This Row],[Precio Final]]&gt;500000,"Elevado")</f>
        <v>#NAME?</v>
      </c>
      <c r="L58" s="45" t="e">
        <f ca="1">+IF(AND(Tabla2249[[#This Row],[Descuento]]=N58,Tabla2249[[#This Row],[Descuento en monedas]]=O58,Tabla2249[[#This Row],[Precio Final]]=P58,Tabla2249[[#This Row],[Calificación]]=Q58),"✔","❌")</f>
        <v>#NAME?</v>
      </c>
      <c r="N58" s="44" t="s">
        <v>55</v>
      </c>
      <c r="O58" s="44">
        <v>0</v>
      </c>
      <c r="P58" s="44">
        <v>125000</v>
      </c>
      <c r="Q58" s="44" t="s">
        <v>60</v>
      </c>
      <c r="S58" s="44"/>
    </row>
    <row r="59" spans="3:19" x14ac:dyDescent="0.3">
      <c r="D59" s="3"/>
      <c r="E59" s="3"/>
      <c r="F59" s="4"/>
      <c r="G59" s="4"/>
      <c r="H59" s="4"/>
      <c r="I59" s="4"/>
      <c r="J59" s="4"/>
    </row>
    <row r="60" spans="3:19" x14ac:dyDescent="0.3">
      <c r="D60" s="3"/>
      <c r="E60" s="3"/>
      <c r="F60" s="4"/>
      <c r="G60" s="4"/>
      <c r="H60" s="4"/>
      <c r="I60" s="4"/>
      <c r="J60" s="4"/>
    </row>
    <row r="61" spans="3:19" x14ac:dyDescent="0.3">
      <c r="D61" s="3"/>
      <c r="E61" s="3"/>
      <c r="F61" s="4"/>
      <c r="G61" s="4"/>
      <c r="H61" s="4"/>
      <c r="I61" s="4"/>
      <c r="J61" s="4"/>
    </row>
    <row r="62" spans="3:19" x14ac:dyDescent="0.3">
      <c r="D62" s="3"/>
      <c r="E62" s="3"/>
      <c r="F62" s="4"/>
      <c r="G62" s="4"/>
      <c r="H62" s="4"/>
      <c r="I62" s="4"/>
      <c r="J62" s="4"/>
    </row>
    <row r="63" spans="3:19" x14ac:dyDescent="0.3">
      <c r="D63" s="3"/>
      <c r="E63" s="3"/>
      <c r="F63" s="4"/>
      <c r="G63" s="4"/>
      <c r="H63" s="4"/>
      <c r="I63" s="4"/>
      <c r="J63" s="4"/>
    </row>
    <row r="64" spans="3:19" x14ac:dyDescent="0.3">
      <c r="D64" s="3"/>
      <c r="E64" s="3"/>
      <c r="F64" s="4"/>
      <c r="G64" s="4"/>
      <c r="H64" s="4"/>
      <c r="I64" s="4"/>
      <c r="J64" s="4"/>
    </row>
    <row r="65" spans="4:10" x14ac:dyDescent="0.3">
      <c r="D65" s="3"/>
      <c r="E65" s="3"/>
      <c r="F65" s="4"/>
      <c r="G65" s="4"/>
      <c r="H65" s="4"/>
      <c r="I65" s="4"/>
      <c r="J65" s="4"/>
    </row>
    <row r="66" spans="4:10" x14ac:dyDescent="0.3">
      <c r="D66" s="3"/>
      <c r="E66" s="3"/>
      <c r="F66" s="4"/>
      <c r="G66" s="4"/>
      <c r="H66" s="4"/>
      <c r="I66" s="4"/>
      <c r="J66" s="4"/>
    </row>
    <row r="67" spans="4:10" x14ac:dyDescent="0.3">
      <c r="D67" s="3"/>
      <c r="E67" s="3"/>
      <c r="F67" s="4"/>
      <c r="G67" s="4"/>
      <c r="H67" s="4"/>
      <c r="I67" s="4"/>
      <c r="J67" s="4"/>
    </row>
    <row r="68" spans="4:10" x14ac:dyDescent="0.3">
      <c r="D68" s="3"/>
      <c r="E68" s="3"/>
      <c r="F68" s="4"/>
      <c r="G68" s="4"/>
      <c r="H68" s="4"/>
      <c r="I68" s="4"/>
      <c r="J68" s="4"/>
    </row>
    <row r="69" spans="4:10" x14ac:dyDescent="0.3">
      <c r="D69" s="3"/>
      <c r="E69" s="3"/>
      <c r="F69" s="4"/>
      <c r="G69" s="4"/>
      <c r="H69" s="4"/>
      <c r="I69" s="4"/>
      <c r="J69" s="4"/>
    </row>
    <row r="70" spans="4:10" x14ac:dyDescent="0.3">
      <c r="D70" s="3"/>
      <c r="E70" s="3"/>
      <c r="F70" s="4"/>
      <c r="G70" s="4"/>
      <c r="H70" s="4"/>
      <c r="I70" s="4"/>
      <c r="J70" s="4"/>
    </row>
    <row r="71" spans="4:10" x14ac:dyDescent="0.3">
      <c r="D71" s="3"/>
      <c r="E71" s="3"/>
      <c r="F71" s="4"/>
      <c r="G71" s="4"/>
      <c r="H71" s="4"/>
      <c r="I71" s="4"/>
      <c r="J71" s="4"/>
    </row>
    <row r="72" spans="4:10" x14ac:dyDescent="0.3">
      <c r="D72" s="3"/>
      <c r="E72" s="3"/>
      <c r="F72" s="4"/>
      <c r="G72" s="4"/>
      <c r="H72" s="4"/>
      <c r="I72" s="4"/>
      <c r="J72" s="4"/>
    </row>
    <row r="73" spans="4:10" x14ac:dyDescent="0.3">
      <c r="D73" s="3"/>
      <c r="E73" s="3"/>
      <c r="F73" s="4"/>
      <c r="G73" s="4"/>
      <c r="H73" s="4"/>
      <c r="I73" s="4"/>
      <c r="J73" s="4"/>
    </row>
    <row r="74" spans="4:10" x14ac:dyDescent="0.3">
      <c r="D74" s="3"/>
      <c r="E74" s="3"/>
      <c r="F74" s="4"/>
      <c r="G74" s="4"/>
      <c r="H74" s="4"/>
      <c r="I74" s="4"/>
      <c r="J74" s="4"/>
    </row>
    <row r="75" spans="4:10" x14ac:dyDescent="0.3">
      <c r="D75" s="3"/>
      <c r="E75" s="3"/>
      <c r="F75" s="4"/>
      <c r="G75" s="4"/>
      <c r="H75" s="4"/>
      <c r="I75" s="4"/>
      <c r="J75" s="4"/>
    </row>
    <row r="76" spans="4:10" x14ac:dyDescent="0.3">
      <c r="D76" s="3"/>
      <c r="E76" s="3"/>
      <c r="F76" s="4"/>
      <c r="G76" s="4"/>
      <c r="H76" s="4"/>
      <c r="I76" s="4"/>
      <c r="J76" s="4"/>
    </row>
    <row r="77" spans="4:10" x14ac:dyDescent="0.3">
      <c r="D77" s="3"/>
      <c r="E77" s="3"/>
      <c r="F77" s="4"/>
      <c r="G77" s="4"/>
      <c r="H77" s="4"/>
      <c r="I77" s="4"/>
      <c r="J77" s="4"/>
    </row>
    <row r="78" spans="4:10" x14ac:dyDescent="0.3">
      <c r="D78" s="3"/>
      <c r="E78" s="3"/>
      <c r="F78" s="4"/>
      <c r="G78" s="4"/>
      <c r="H78" s="4"/>
      <c r="I78" s="4"/>
      <c r="J78" s="4"/>
    </row>
    <row r="79" spans="4:10" x14ac:dyDescent="0.3">
      <c r="D79" s="3"/>
      <c r="E79" s="3"/>
      <c r="F79" s="4"/>
      <c r="G79" s="4"/>
      <c r="H79" s="4"/>
      <c r="I79" s="4"/>
      <c r="J79" s="4"/>
    </row>
    <row r="80" spans="4:10" x14ac:dyDescent="0.3">
      <c r="D80" s="3"/>
      <c r="E80" s="3"/>
      <c r="F80" s="4"/>
      <c r="G80" s="4"/>
      <c r="H80" s="4"/>
      <c r="I80" s="4"/>
      <c r="J80" s="4"/>
    </row>
    <row r="81" spans="4:10" x14ac:dyDescent="0.3">
      <c r="D81" s="3"/>
      <c r="E81" s="3"/>
      <c r="F81" s="4"/>
      <c r="G81" s="4"/>
      <c r="H81" s="4"/>
      <c r="I81" s="4"/>
      <c r="J81" s="4"/>
    </row>
    <row r="82" spans="4:10" x14ac:dyDescent="0.3">
      <c r="D82" s="3"/>
      <c r="E82" s="3"/>
      <c r="F82" s="4"/>
      <c r="G82" s="4"/>
      <c r="H82" s="4"/>
      <c r="I82" s="4"/>
      <c r="J82" s="4"/>
    </row>
    <row r="83" spans="4:10" x14ac:dyDescent="0.3">
      <c r="D83" s="3"/>
      <c r="E83" s="3"/>
      <c r="F83" s="4"/>
      <c r="G83" s="4"/>
      <c r="H83" s="4"/>
      <c r="I83" s="4"/>
      <c r="J83" s="4"/>
    </row>
    <row r="84" spans="4:10" x14ac:dyDescent="0.3">
      <c r="D84" s="3"/>
      <c r="E84" s="3"/>
      <c r="F84" s="4"/>
      <c r="G84" s="4"/>
      <c r="H84" s="4"/>
      <c r="I84" s="4"/>
      <c r="J84" s="4"/>
    </row>
    <row r="85" spans="4:10" x14ac:dyDescent="0.3">
      <c r="D85" s="3"/>
      <c r="E85" s="3"/>
      <c r="F85" s="4"/>
      <c r="G85" s="4"/>
      <c r="H85" s="4"/>
      <c r="I85" s="4"/>
      <c r="J85" s="4"/>
    </row>
    <row r="86" spans="4:10" x14ac:dyDescent="0.3">
      <c r="D86" s="3"/>
      <c r="E86" s="3"/>
      <c r="F86" s="4"/>
      <c r="G86" s="4"/>
      <c r="H86" s="4"/>
      <c r="I86" s="4"/>
      <c r="J86" s="4"/>
    </row>
    <row r="87" spans="4:10" x14ac:dyDescent="0.3">
      <c r="D87" s="3"/>
      <c r="E87" s="3"/>
      <c r="F87" s="4"/>
      <c r="G87" s="4"/>
      <c r="H87" s="4"/>
      <c r="I87" s="4"/>
      <c r="J87" s="4"/>
    </row>
    <row r="88" spans="4:10" x14ac:dyDescent="0.3">
      <c r="D88" s="3"/>
      <c r="E88" s="3"/>
      <c r="F88" s="4"/>
      <c r="G88" s="4"/>
      <c r="H88" s="4"/>
      <c r="I88" s="4"/>
      <c r="J88" s="4"/>
    </row>
    <row r="89" spans="4:10" x14ac:dyDescent="0.3">
      <c r="D89" s="3"/>
      <c r="E89" s="3"/>
      <c r="F89" s="4"/>
      <c r="G89" s="4"/>
      <c r="H89" s="4"/>
      <c r="I89" s="4"/>
      <c r="J89" s="4"/>
    </row>
    <row r="90" spans="4:10" x14ac:dyDescent="0.3">
      <c r="D90" s="3"/>
      <c r="E90" s="3"/>
      <c r="F90" s="4"/>
      <c r="G90" s="4"/>
      <c r="H90" s="4"/>
      <c r="I90" s="4"/>
      <c r="J90" s="4"/>
    </row>
    <row r="91" spans="4:10" x14ac:dyDescent="0.3">
      <c r="D91" s="3"/>
      <c r="E91" s="3"/>
      <c r="F91" s="4"/>
      <c r="G91" s="4"/>
      <c r="H91" s="4"/>
      <c r="I91" s="4"/>
      <c r="J91" s="4"/>
    </row>
  </sheetData>
  <dataConsolidate/>
  <mergeCells count="1">
    <mergeCell ref="C2:L6"/>
  </mergeCells>
  <conditionalFormatting sqref="L29:L58">
    <cfRule type="cellIs" dxfId="51" priority="1" operator="equal">
      <formula>"❌"</formula>
    </cfRule>
    <cfRule type="cellIs" dxfId="50" priority="2" operator="equal">
      <formula>"✔"</formula>
    </cfRule>
  </conditionalFormatting>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2A14-3E61-4412-8D74-D7E3059A6AF8}">
  <sheetPr>
    <tabColor rgb="FFFF0066"/>
  </sheetPr>
  <dimension ref="A1:L38"/>
  <sheetViews>
    <sheetView showGridLines="0" topLeftCell="A4" workbookViewId="0">
      <selection activeCell="M15" sqref="M15"/>
    </sheetView>
  </sheetViews>
  <sheetFormatPr baseColWidth="10" defaultRowHeight="14.4" x14ac:dyDescent="0.3"/>
  <cols>
    <col min="1" max="16384" width="11.5546875" style="2"/>
  </cols>
  <sheetData>
    <row r="1" spans="1:12" s="1" customFormat="1" x14ac:dyDescent="0.3"/>
    <row r="2" spans="1:12" s="1" customFormat="1" x14ac:dyDescent="0.3">
      <c r="A2" s="2"/>
      <c r="B2" s="2"/>
      <c r="C2" s="87" t="s">
        <v>72</v>
      </c>
      <c r="D2" s="87"/>
      <c r="E2" s="87"/>
      <c r="F2" s="87"/>
      <c r="G2" s="87"/>
      <c r="H2" s="87"/>
      <c r="I2" s="87"/>
      <c r="J2" s="87"/>
      <c r="K2" s="87"/>
      <c r="L2" s="87"/>
    </row>
    <row r="3" spans="1:12" s="1" customFormat="1" x14ac:dyDescent="0.3">
      <c r="A3" s="2"/>
      <c r="B3" s="2"/>
      <c r="C3" s="87"/>
      <c r="D3" s="87"/>
      <c r="E3" s="87"/>
      <c r="F3" s="87"/>
      <c r="G3" s="87"/>
      <c r="H3" s="87"/>
      <c r="I3" s="87"/>
      <c r="J3" s="87"/>
      <c r="K3" s="87"/>
      <c r="L3" s="87"/>
    </row>
    <row r="4" spans="1:12" s="1" customFormat="1" x14ac:dyDescent="0.3">
      <c r="A4" s="2"/>
      <c r="B4" s="2"/>
      <c r="C4" s="87"/>
      <c r="D4" s="87"/>
      <c r="E4" s="87"/>
      <c r="F4" s="87"/>
      <c r="G4" s="87"/>
      <c r="H4" s="87"/>
      <c r="I4" s="87"/>
      <c r="J4" s="87"/>
      <c r="K4" s="87"/>
      <c r="L4" s="87"/>
    </row>
    <row r="5" spans="1:12" s="1" customFormat="1" x14ac:dyDescent="0.3">
      <c r="A5" s="2"/>
      <c r="B5" s="2"/>
      <c r="C5" s="87"/>
      <c r="D5" s="87"/>
      <c r="E5" s="87"/>
      <c r="F5" s="87"/>
      <c r="G5" s="87"/>
      <c r="H5" s="87"/>
      <c r="I5" s="87"/>
      <c r="J5" s="87"/>
      <c r="K5" s="87"/>
      <c r="L5" s="87"/>
    </row>
    <row r="6" spans="1:12" s="1" customFormat="1" x14ac:dyDescent="0.3">
      <c r="A6" s="2"/>
      <c r="B6" s="2"/>
      <c r="C6" s="87"/>
      <c r="D6" s="87"/>
      <c r="E6" s="87"/>
      <c r="F6" s="87"/>
      <c r="G6" s="87"/>
      <c r="H6" s="87"/>
      <c r="I6" s="87"/>
      <c r="J6" s="87"/>
      <c r="K6" s="87"/>
      <c r="L6" s="87"/>
    </row>
    <row r="7" spans="1:12" s="1" customFormat="1" x14ac:dyDescent="0.3"/>
    <row r="9" spans="1:12" ht="22.2" x14ac:dyDescent="0.3">
      <c r="C9" s="86" t="s">
        <v>77</v>
      </c>
      <c r="D9" s="86"/>
      <c r="E9" s="86"/>
      <c r="F9" s="86"/>
      <c r="G9" s="86"/>
      <c r="H9" s="86"/>
      <c r="I9" s="86"/>
      <c r="J9" s="86"/>
      <c r="K9" s="86"/>
      <c r="L9" s="86"/>
    </row>
    <row r="10" spans="1:12" ht="12" customHeight="1" x14ac:dyDescent="0.3">
      <c r="C10" s="30"/>
      <c r="D10" s="30"/>
      <c r="E10" s="30"/>
      <c r="F10" s="30"/>
      <c r="G10" s="30"/>
      <c r="H10" s="30"/>
      <c r="I10" s="30"/>
      <c r="J10" s="30"/>
      <c r="K10" s="30"/>
      <c r="L10" s="30"/>
    </row>
    <row r="11" spans="1:12" ht="14.4" customHeight="1" x14ac:dyDescent="0.3">
      <c r="C11" s="88" t="s">
        <v>73</v>
      </c>
      <c r="D11" s="88"/>
      <c r="E11" s="88"/>
      <c r="F11" s="88"/>
      <c r="G11" s="88"/>
      <c r="H11" s="88"/>
      <c r="I11" s="88"/>
      <c r="J11" s="88"/>
      <c r="K11" s="88"/>
      <c r="L11" s="88"/>
    </row>
    <row r="12" spans="1:12" x14ac:dyDescent="0.3">
      <c r="C12" s="88"/>
      <c r="D12" s="88"/>
      <c r="E12" s="88"/>
      <c r="F12" s="88"/>
      <c r="G12" s="88"/>
      <c r="H12" s="88"/>
      <c r="I12" s="88"/>
      <c r="J12" s="88"/>
      <c r="K12" s="88"/>
      <c r="L12" s="88"/>
    </row>
    <row r="13" spans="1:12" x14ac:dyDescent="0.3">
      <c r="C13" s="56"/>
      <c r="D13" s="56"/>
      <c r="E13" s="56"/>
      <c r="F13" s="56"/>
      <c r="G13" s="56"/>
      <c r="H13" s="56"/>
      <c r="I13" s="56"/>
      <c r="J13" s="56"/>
      <c r="K13" s="56"/>
      <c r="L13" s="56"/>
    </row>
    <row r="14" spans="1:12" ht="22.8" customHeight="1" x14ac:dyDescent="0.3">
      <c r="C14" s="90" t="s">
        <v>76</v>
      </c>
      <c r="D14" s="90"/>
      <c r="E14" s="90"/>
      <c r="F14" s="90"/>
      <c r="G14" s="90"/>
      <c r="H14" s="90"/>
      <c r="I14" s="90"/>
      <c r="J14" s="90"/>
      <c r="K14" s="90"/>
      <c r="L14" s="90"/>
    </row>
    <row r="15" spans="1:12" x14ac:dyDescent="0.3">
      <c r="C15" s="56"/>
      <c r="D15" s="56"/>
      <c r="E15" s="56"/>
      <c r="F15" s="56"/>
      <c r="G15" s="56"/>
      <c r="H15" s="56"/>
      <c r="I15" s="56"/>
      <c r="J15" s="56"/>
      <c r="K15" s="56"/>
      <c r="L15" s="56"/>
    </row>
    <row r="16" spans="1:12" ht="22.2" x14ac:dyDescent="0.3">
      <c r="C16" s="86" t="s">
        <v>78</v>
      </c>
      <c r="D16" s="86"/>
      <c r="E16" s="86"/>
      <c r="F16" s="86"/>
      <c r="G16" s="86"/>
      <c r="H16" s="86"/>
      <c r="I16" s="86"/>
      <c r="J16" s="86"/>
      <c r="K16" s="86"/>
      <c r="L16" s="86"/>
    </row>
    <row r="17" spans="3:12" x14ac:dyDescent="0.3">
      <c r="C17" s="8"/>
      <c r="D17" s="8"/>
      <c r="E17" s="8"/>
      <c r="F17" s="8"/>
      <c r="G17" s="8"/>
      <c r="H17" s="8"/>
      <c r="I17" s="8"/>
      <c r="J17" s="8"/>
      <c r="K17" s="8"/>
      <c r="L17" s="8"/>
    </row>
    <row r="18" spans="3:12" ht="33.6" customHeight="1" x14ac:dyDescent="0.3">
      <c r="C18" s="93" t="s">
        <v>74</v>
      </c>
      <c r="D18" s="93"/>
      <c r="E18" s="93"/>
      <c r="F18" s="93"/>
      <c r="G18" s="93"/>
      <c r="H18" s="93"/>
      <c r="I18" s="93"/>
      <c r="J18" s="93"/>
      <c r="K18" s="93"/>
      <c r="L18" s="93"/>
    </row>
    <row r="19" spans="3:12" ht="33.6" customHeight="1" x14ac:dyDescent="0.3">
      <c r="C19" s="90" t="s">
        <v>75</v>
      </c>
      <c r="D19" s="90"/>
      <c r="E19" s="90"/>
      <c r="F19" s="90"/>
      <c r="G19" s="90"/>
      <c r="H19" s="90"/>
      <c r="I19" s="90"/>
      <c r="J19" s="90"/>
      <c r="K19" s="90"/>
      <c r="L19" s="90"/>
    </row>
    <row r="20" spans="3:12" x14ac:dyDescent="0.3">
      <c r="C20" s="7"/>
      <c r="D20" s="7"/>
      <c r="E20" s="7"/>
      <c r="F20" s="7"/>
      <c r="G20" s="7"/>
      <c r="H20" s="7"/>
      <c r="I20" s="7"/>
      <c r="J20" s="7"/>
      <c r="K20" s="7"/>
      <c r="L20" s="7"/>
    </row>
    <row r="22" spans="3:12" ht="22.2" x14ac:dyDescent="0.3">
      <c r="C22" s="86" t="s">
        <v>63</v>
      </c>
      <c r="D22" s="86"/>
      <c r="E22" s="86"/>
      <c r="F22" s="86"/>
      <c r="G22" s="86"/>
      <c r="H22" s="86"/>
      <c r="I22" s="86"/>
      <c r="J22" s="86"/>
      <c r="K22" s="86"/>
      <c r="L22" s="86"/>
    </row>
    <row r="24" spans="3:12" ht="31.8" customHeight="1" x14ac:dyDescent="0.3">
      <c r="C24" s="85" t="s">
        <v>79</v>
      </c>
      <c r="D24" s="85"/>
      <c r="E24" s="85"/>
      <c r="F24" s="85"/>
      <c r="G24" s="85"/>
      <c r="H24" s="85"/>
      <c r="I24" s="85"/>
      <c r="J24" s="85"/>
      <c r="K24" s="85"/>
      <c r="L24" s="85"/>
    </row>
    <row r="25" spans="3:12" ht="15" thickBot="1" x14ac:dyDescent="0.35">
      <c r="C25" s="42"/>
    </row>
    <row r="26" spans="3:12" ht="26.4" thickBot="1" x14ac:dyDescent="0.55000000000000004">
      <c r="C26" s="55">
        <f ca="1">+RANDBETWEEN(0,15)</f>
        <v>2</v>
      </c>
      <c r="D26" s="55">
        <f ca="1">+RANDBETWEEN(0,15)</f>
        <v>5</v>
      </c>
      <c r="E26" s="83"/>
      <c r="F26" s="91"/>
      <c r="G26" s="91"/>
      <c r="H26" s="91"/>
      <c r="I26" s="91"/>
      <c r="J26" s="91"/>
      <c r="K26" s="91"/>
      <c r="L26" s="91"/>
    </row>
    <row r="28" spans="3:12" ht="40.200000000000003" customHeight="1" x14ac:dyDescent="0.3">
      <c r="C28" s="85" t="s">
        <v>80</v>
      </c>
      <c r="D28" s="85"/>
      <c r="E28" s="85"/>
      <c r="F28" s="85"/>
      <c r="G28" s="85"/>
      <c r="H28" s="85"/>
      <c r="I28" s="85"/>
      <c r="J28" s="85"/>
      <c r="K28" s="85"/>
      <c r="L28" s="85"/>
    </row>
    <row r="29" spans="3:12" ht="15" thickBot="1" x14ac:dyDescent="0.35"/>
    <row r="30" spans="3:12" ht="26.4" thickBot="1" x14ac:dyDescent="0.55000000000000004">
      <c r="C30" s="55">
        <f ca="1">+RANDBETWEEN(0,15)</f>
        <v>13</v>
      </c>
      <c r="D30" s="55">
        <f ca="1">+RANDBETWEEN(0,15)</f>
        <v>6</v>
      </c>
      <c r="E30" s="83"/>
      <c r="F30" s="91"/>
      <c r="G30" s="91"/>
      <c r="H30" s="91"/>
      <c r="I30" s="91"/>
      <c r="J30" s="91"/>
      <c r="K30" s="91"/>
      <c r="L30" s="91"/>
    </row>
    <row r="32" spans="3:12" ht="46.8" customHeight="1" x14ac:dyDescent="0.3">
      <c r="C32" s="92" t="s">
        <v>81</v>
      </c>
      <c r="D32" s="92"/>
      <c r="E32" s="92"/>
      <c r="F32" s="92"/>
      <c r="G32" s="92"/>
      <c r="H32" s="92"/>
      <c r="I32" s="92"/>
      <c r="J32" s="92"/>
      <c r="K32" s="92"/>
      <c r="L32" s="92"/>
    </row>
    <row r="33" spans="3:12" ht="15" thickBot="1" x14ac:dyDescent="0.35"/>
    <row r="34" spans="3:12" ht="26.4" thickBot="1" x14ac:dyDescent="0.55000000000000004">
      <c r="C34" s="55">
        <f ca="1">+RANDBETWEEN(0,15)</f>
        <v>12</v>
      </c>
      <c r="D34" s="55">
        <f ca="1">+RANDBETWEEN(0,15)</f>
        <v>4</v>
      </c>
      <c r="E34" s="83"/>
      <c r="F34" s="91"/>
      <c r="G34" s="91"/>
      <c r="H34" s="91"/>
      <c r="I34" s="91"/>
      <c r="J34" s="91"/>
      <c r="K34" s="91"/>
      <c r="L34" s="91"/>
    </row>
    <row r="36" spans="3:12" ht="55.8" customHeight="1" x14ac:dyDescent="0.3">
      <c r="C36" s="92" t="s">
        <v>82</v>
      </c>
      <c r="D36" s="92"/>
      <c r="E36" s="92"/>
      <c r="F36" s="92"/>
      <c r="G36" s="92"/>
      <c r="H36" s="92"/>
      <c r="I36" s="92"/>
      <c r="J36" s="92"/>
      <c r="K36" s="92"/>
      <c r="L36" s="92"/>
    </row>
    <row r="37" spans="3:12" ht="15" thickBot="1" x14ac:dyDescent="0.35"/>
    <row r="38" spans="3:12" ht="26.4" thickBot="1" x14ac:dyDescent="0.55000000000000004">
      <c r="C38" s="55">
        <f ca="1">+RANDBETWEEN(0,15)</f>
        <v>3</v>
      </c>
      <c r="D38" s="55">
        <f ca="1">+RANDBETWEEN(0,15)</f>
        <v>8</v>
      </c>
      <c r="E38" s="83"/>
      <c r="F38" s="91"/>
      <c r="G38" s="91"/>
      <c r="H38" s="91"/>
      <c r="I38" s="91"/>
      <c r="J38" s="91"/>
      <c r="K38" s="91"/>
      <c r="L38" s="91"/>
    </row>
  </sheetData>
  <mergeCells count="16">
    <mergeCell ref="C2:L6"/>
    <mergeCell ref="C9:L9"/>
    <mergeCell ref="C16:L16"/>
    <mergeCell ref="C18:L18"/>
    <mergeCell ref="E34:L34"/>
    <mergeCell ref="E38:L38"/>
    <mergeCell ref="C36:L36"/>
    <mergeCell ref="C22:L22"/>
    <mergeCell ref="C24:L24"/>
    <mergeCell ref="C28:L28"/>
    <mergeCell ref="C32:L32"/>
    <mergeCell ref="C11:L12"/>
    <mergeCell ref="C14:L14"/>
    <mergeCell ref="C19:L19"/>
    <mergeCell ref="E26:L26"/>
    <mergeCell ref="E30:L3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FUNCIÓN SI</vt:lpstr>
      <vt:lpstr>SÍMBOLOS</vt:lpstr>
      <vt:lpstr>INTRODUCCIÓN</vt:lpstr>
      <vt:lpstr>SI (SIMPLE)</vt:lpstr>
      <vt:lpstr>SI ANIDADA</vt:lpstr>
      <vt:lpstr>SI ANIDADA PROFE</vt:lpstr>
      <vt:lpstr>SI.CONJUNTO</vt:lpstr>
      <vt:lpstr>SI.CONJUNTO PROFE</vt:lpstr>
      <vt:lpstr>CONDICIONALES</vt:lpstr>
      <vt:lpstr>SI(Y())</vt:lpstr>
      <vt:lpstr>SI(O())</vt:lpstr>
      <vt:lpstr>SUMAS Y CUENTAS CONDICIONALES</vt:lpstr>
      <vt:lpstr>QUIZ SI (Simple)</vt:lpstr>
      <vt:lpstr>QUIZ SI Condicional Y</vt:lpstr>
      <vt:lpstr>QUIZ Sumas y Cuentas</vt:lpstr>
      <vt:lpstr>SI(O()) PROFE</vt:lpstr>
      <vt:lpstr>SI Y PROFE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Carlos Javier González Villalba</cp:lastModifiedBy>
  <dcterms:created xsi:type="dcterms:W3CDTF">2021-01-02T14:20:35Z</dcterms:created>
  <dcterms:modified xsi:type="dcterms:W3CDTF">2021-06-26T15:27:38Z</dcterms:modified>
</cp:coreProperties>
</file>